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1010"/>
  </bookViews>
  <sheets>
    <sheet name="Lapa1" sheetId="1" r:id="rId1"/>
    <sheet name="Lapa2" sheetId="2" r:id="rId2"/>
    <sheet name="Lapa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E993" i="1" l="1"/>
  <c r="E997" i="1" s="1"/>
  <c r="F654" i="1" l="1"/>
  <c r="F652" i="1"/>
  <c r="F649" i="1"/>
  <c r="F642" i="1"/>
  <c r="E496" i="1" l="1"/>
  <c r="E493" i="1"/>
  <c r="E486" i="1"/>
  <c r="E481" i="1"/>
  <c r="E478" i="1"/>
  <c r="E475" i="1"/>
  <c r="E467" i="1"/>
  <c r="E465" i="1"/>
  <c r="E462" i="1"/>
  <c r="E482" i="1" l="1"/>
  <c r="E476" i="1"/>
  <c r="E484" i="1"/>
  <c r="D18" i="1"/>
  <c r="D19" i="1" s="1"/>
  <c r="D26" i="1" s="1"/>
  <c r="D56" i="1"/>
  <c r="D57" i="1" s="1"/>
  <c r="D103" i="1"/>
  <c r="E1021" i="1"/>
  <c r="E992" i="1"/>
  <c r="E990" i="1"/>
  <c r="E988" i="1"/>
  <c r="E986" i="1"/>
  <c r="E979" i="1"/>
  <c r="E976" i="1"/>
  <c r="E973" i="1"/>
  <c r="E971" i="1"/>
  <c r="E969" i="1"/>
  <c r="E967" i="1"/>
  <c r="A526" i="1"/>
  <c r="A527" i="1" s="1"/>
  <c r="A528" i="1" s="1"/>
  <c r="E438" i="1"/>
  <c r="E437" i="1"/>
  <c r="E436" i="1"/>
  <c r="E434" i="1"/>
  <c r="E430" i="1"/>
  <c r="E429" i="1"/>
  <c r="E426" i="1"/>
  <c r="E425" i="1"/>
  <c r="E422" i="1"/>
  <c r="E417" i="1"/>
  <c r="E416" i="1"/>
  <c r="E415" i="1"/>
  <c r="E414" i="1"/>
  <c r="E410" i="1"/>
  <c r="E409" i="1"/>
  <c r="E408" i="1"/>
  <c r="E407" i="1"/>
  <c r="E402" i="1"/>
  <c r="E403" i="1" s="1"/>
  <c r="E401" i="1"/>
  <c r="E394" i="1"/>
  <c r="E393" i="1"/>
  <c r="E392" i="1"/>
  <c r="E220" i="1"/>
  <c r="E219" i="1"/>
  <c r="E215" i="1"/>
  <c r="E213" i="1"/>
  <c r="E211" i="1"/>
  <c r="E209" i="1"/>
  <c r="E208" i="1"/>
  <c r="E206" i="1"/>
  <c r="E202" i="1"/>
  <c r="E200" i="1"/>
  <c r="E198" i="1"/>
  <c r="E197" i="1"/>
  <c r="E195" i="1"/>
  <c r="E364" i="1"/>
  <c r="E363" i="1"/>
  <c r="E362" i="1"/>
  <c r="E359" i="1"/>
  <c r="E358" i="1"/>
  <c r="E357" i="1"/>
  <c r="E355" i="1"/>
  <c r="E345" i="1"/>
  <c r="E346" i="1" s="1"/>
  <c r="E343" i="1"/>
  <c r="E347" i="1" s="1"/>
  <c r="E341" i="1"/>
  <c r="E342" i="1" s="1"/>
  <c r="E339" i="1"/>
  <c r="E340" i="1" s="1"/>
  <c r="E337" i="1"/>
  <c r="E338" i="1" s="1"/>
  <c r="E327" i="1"/>
  <c r="E325" i="1"/>
  <c r="E323" i="1"/>
  <c r="E321" i="1"/>
  <c r="E319" i="1"/>
  <c r="E293" i="1"/>
  <c r="E291" i="1"/>
  <c r="E289" i="1"/>
  <c r="E287" i="1"/>
  <c r="E282" i="1"/>
  <c r="E278" i="1"/>
  <c r="E266" i="1"/>
  <c r="E256" i="1"/>
  <c r="E254" i="1"/>
  <c r="E252" i="1"/>
  <c r="E250" i="1"/>
  <c r="E247" i="1"/>
  <c r="D27" i="1" l="1"/>
  <c r="D28" i="1" s="1"/>
  <c r="D58" i="1"/>
  <c r="D59" i="1" s="1"/>
  <c r="D99" i="1"/>
  <c r="D102" i="1" s="1"/>
  <c r="E350" i="1"/>
  <c r="E348" i="1"/>
  <c r="E320" i="1"/>
  <c r="E322" i="1"/>
  <c r="E324" i="1"/>
  <c r="E326" i="1"/>
  <c r="E328" i="1"/>
  <c r="E329" i="1"/>
  <c r="E344" i="1"/>
  <c r="D100" i="1" l="1"/>
  <c r="D101" i="1"/>
  <c r="E351" i="1"/>
  <c r="E332" i="1"/>
  <c r="E330" i="1"/>
  <c r="D104" i="1" l="1"/>
  <c r="D105" i="1" s="1"/>
  <c r="D106" i="1" s="1"/>
  <c r="F75" i="1" s="1"/>
  <c r="E333" i="1"/>
</calcChain>
</file>

<file path=xl/sharedStrings.xml><?xml version="1.0" encoding="utf-8"?>
<sst xmlns="http://schemas.openxmlformats.org/spreadsheetml/2006/main" count="2209" uniqueCount="782">
  <si>
    <t>Būvlaukuma sagatavošana un uzturēšana</t>
  </si>
  <si>
    <r>
      <t xml:space="preserve">Objekta nosaukums: </t>
    </r>
    <r>
      <rPr>
        <b/>
        <sz val="9"/>
        <rFont val="Times New Roman"/>
        <family val="1"/>
        <charset val="186"/>
      </rPr>
      <t xml:space="preserve">  "Dzīvojamās mājas pārbūve par feldšeru punkta ēku''  </t>
    </r>
  </si>
  <si>
    <t xml:space="preserve">Objekta adrese: ''Kastaņi'', Dricāni, Dricānu pagasts, Rēzeknes novads, LV-4615                                                  </t>
  </si>
  <si>
    <t>Pasūtītājs: Dricānu pagasta pārvalde, reģ.Nr. 90000048538, Pagastmāja, Dricāni, Dricānu pagasts, Rēzeknes novads</t>
  </si>
  <si>
    <t>Tāme sastādīta 2016.gada tirgus cenās, pamatojoties uz GP , AR .UKT ,  EL, AVK sadaļas rasējumiem</t>
  </si>
  <si>
    <t>Nr.p.k.</t>
  </si>
  <si>
    <t>Kods</t>
  </si>
  <si>
    <t>Darba nosaukums</t>
  </si>
  <si>
    <t>Mērvienība</t>
  </si>
  <si>
    <t>Daudzums</t>
  </si>
  <si>
    <t>darba alga  (EUR)</t>
  </si>
  <si>
    <t>mehānismi  (EUR)</t>
  </si>
  <si>
    <t>materiāli (EUR)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</si>
  <si>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</si>
  <si>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</si>
  <si>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</si>
  <si>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</si>
  <si>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</si>
  <si>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</si>
  <si>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</si>
  <si>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</si>
  <si>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</si>
  <si>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</si>
  <si>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</si>
  <si>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</si>
  <si>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</si>
  <si>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</si>
  <si>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</si>
  <si>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03-00000</t>
  </si>
  <si>
    <t>Celtniecības , biroja, inventara un noliktavas vagoniņu atvešana, pieslēgšana, nomas izmaksas, aizvešana (3 gb)</t>
  </si>
  <si>
    <t>mēneši</t>
  </si>
  <si>
    <t xml:space="preserve">Vagoniņu atvešanas un aizvešanas transporta pakalpojums -tralis </t>
  </si>
  <si>
    <t>m/h</t>
  </si>
  <si>
    <t xml:space="preserve">Autoceltnis - iekraušanas, izkraušanas mehānismi ( vagoniņu izkraušana, uzstādīšana, iekraušana) </t>
  </si>
  <si>
    <t>Pārvietojamā  konteinera   tualetes  telpas  noma    ar  tīrīšanu  un  kopšanu  2  reizes  mēnesī</t>
  </si>
  <si>
    <t>Būvgrūžu, celtniecības lielais  konteiners, 10 m³, nomas izmaksas, 1 gab</t>
  </si>
  <si>
    <t xml:space="preserve">Informācijas buvtafeles izgatavošana, uzstādīšana  </t>
  </si>
  <si>
    <t>kpl.</t>
  </si>
  <si>
    <t>Teritorijas norobežošana, pagaidu žoga uzstādīšana,  demontāža. Mobilie pārvietojami žogi (h=1,8m) ar pēdām un stiprinājuma skavām, nomas izmaksas.</t>
  </si>
  <si>
    <t>m</t>
  </si>
  <si>
    <t>Pagaidu vārtu uzstādīšana 4500  x 2000 (H)</t>
  </si>
  <si>
    <t>Informācijas un drošības  zīmju uzstādīšana un noņemšana</t>
  </si>
  <si>
    <t>Elektrības pieslēgums ar sadales skapi</t>
  </si>
  <si>
    <t>vietas</t>
  </si>
  <si>
    <t>Elektrības patēriņš</t>
  </si>
  <si>
    <t>Ugunsdzēsības stenda izgatavošana un uzstādīšana</t>
  </si>
  <si>
    <t>gb.</t>
  </si>
  <si>
    <t>Teritorijas sakārtošana pēc darbu  veikšanas, būvdarbu - demontāžas zonai pieguļošajā teritorijā</t>
  </si>
  <si>
    <t>m²</t>
  </si>
  <si>
    <t>14</t>
  </si>
  <si>
    <t>31-00000</t>
  </si>
  <si>
    <t>Zālāja atjaunošana būvdarbu laikā skārtās teritorijās</t>
  </si>
  <si>
    <t>Zālāja seklas</t>
  </si>
  <si>
    <t>15</t>
  </si>
  <si>
    <t>Objekta apsardze (555h-menesī)</t>
  </si>
  <si>
    <t>Kopā:</t>
  </si>
  <si>
    <t>Tiešās izmaksas kopā:</t>
  </si>
  <si>
    <t>Sastādīja:</t>
  </si>
  <si>
    <t>Būvdarbu apjomi  Nr.1</t>
  </si>
  <si>
    <t>Materiālu, grunts apmaiņas un būvgružu transporta izdevumi: (……..%)</t>
  </si>
  <si>
    <t>Demontāžas darbi</t>
  </si>
  <si>
    <t>Tāme sastādīta 2016.gada tirgus cenās, pamatojoties uz GP , AR .UKT , AVK, EL, , sadaļas rasējumiem</t>
  </si>
  <si>
    <t>02-00000</t>
  </si>
  <si>
    <t>Nenesošas starpsienas  daļas demontāža  (durvju ailas izveidošana)</t>
  </si>
  <si>
    <t>Esošās ieejas pakapienu demontāža</t>
  </si>
  <si>
    <t>m³</t>
  </si>
  <si>
    <t>Esošo koka logu, iekšējo un arējo palodžu  demontāža</t>
  </si>
  <si>
    <t>Esošo durvju  demontāža</t>
  </si>
  <si>
    <t>Grīdas seguma ar pamatni demontāža</t>
  </si>
  <si>
    <t xml:space="preserve"> WC bedres aizberšana ar smiltim, blietēšana pa kārtam</t>
  </si>
  <si>
    <t>bedre</t>
  </si>
  <si>
    <t>Esoša jumta seguma ar latojumu demontāža, šifera  utilizācija</t>
  </si>
  <si>
    <t>Esošas elektroinstalācijas demontāža</t>
  </si>
  <si>
    <t>obj</t>
  </si>
  <si>
    <t>Sienu flīžu apdares  demontāža</t>
  </si>
  <si>
    <t>Notekcaurules un notekrēnes demontāža</t>
  </si>
  <si>
    <t>kompl.</t>
  </si>
  <si>
    <t>gab.</t>
  </si>
  <si>
    <t>gb</t>
  </si>
  <si>
    <t xml:space="preserve">Būvgružu  iekraušana konteinerī ,  aizvešana, utilizācija </t>
  </si>
  <si>
    <t>Būvdarbu apjomi  Nr.2</t>
  </si>
  <si>
    <t>11</t>
  </si>
  <si>
    <t>Betona bruģa segumam un asfaltām,  laukumu sagatavošana, lieko grunti nostumšana atbertne</t>
  </si>
  <si>
    <t>12</t>
  </si>
  <si>
    <t>Durvis logi</t>
  </si>
  <si>
    <t>Tāme sastādīta 2016.gada tirgus cenās, pamatojoties uz AR sadaļas rasējumiem</t>
  </si>
  <si>
    <t>Ailas</t>
  </si>
  <si>
    <t>Ārdurvis</t>
  </si>
  <si>
    <t>1</t>
  </si>
  <si>
    <t>12-00000</t>
  </si>
  <si>
    <t>Ārdurvju, vienvērtņu, aluminija profilu,  divkameru stikla pakete,  ieskaitot furnitūru un piederumus, uzstādīšana</t>
  </si>
  <si>
    <t xml:space="preserve">Alumīnija profilu ārdurvis
PVC profilu  durvis ar  rūdīta stikla paketi, ar slieksni 
Uw=1,1 W/(m2K), 
stikla pakete Ug=0,6 W/(m2K) ar TGI starplikām.
divkameru stikla pakete 36mm, stikls Low-E, pakete 6mm Clima guard premuim stikls - 10mm Argons-4mm Float stikls-10mm Argons- 4mm Clima guard premuim stikls /6GNP-10Ar-4-10Ar-4GNP/ .Aprīkotas ar pašaizvēršanās sistēmu alumīnija tonī, slēdzamas
</t>
  </si>
  <si>
    <t>2</t>
  </si>
  <si>
    <t xml:space="preserve">Ārdurvju iekšējo ailu malu tvaika izolācijas plēves Pro Clima Contega SL 120 ( vai analogās) iestrāde </t>
  </si>
  <si>
    <t xml:space="preserve">Ttvaika izolācijas plēves Pro Clima Contega SL 120 </t>
  </si>
  <si>
    <t>mt</t>
  </si>
  <si>
    <t>3</t>
  </si>
  <si>
    <t xml:space="preserve">Apdares darbi pēc durvju montāžas. Durvju iekšējo ailu apdare ar  riģipša  plaksni , ar nobeiguma un srūra līstes pielikšanu.  Ailas  virsmas gruntēšanu, špaktelēšanu, krāsošanu ar ūdensemulsijas krāsām  </t>
  </si>
  <si>
    <t>Materiļi apdares darbiem</t>
  </si>
  <si>
    <t>4</t>
  </si>
  <si>
    <t xml:space="preserve">Durvju ārējo ailu malu  pretvēja plēves Pro Clima Contega XL120 iestrāde </t>
  </si>
  <si>
    <t>Pretvēja plēves Pro Clima Contega XL120</t>
  </si>
  <si>
    <t>5</t>
  </si>
  <si>
    <t>Durvju ārējo ailu malu  siltināšana, apdare</t>
  </si>
  <si>
    <t>Siltināšanas un apdares materiāli</t>
  </si>
  <si>
    <t>Iekšdurvis</t>
  </si>
  <si>
    <t>Iekšdurvju, divvērtņu, stiklotas  ieskaitot furnitūru un piederumus, uzstādīšana</t>
  </si>
  <si>
    <t xml:space="preserve">Divviru stiklotas durvis, D-1, 1510 x 2100- 1 gb, PVC profilu durvis baltā tonī, stiklotas, rūdīts stikls, alumīnija dabīgā tonī rokturis FSB, modelis 10 1106, eņģes - alumīnija, slēdzamas
</t>
  </si>
  <si>
    <t>Iekšdurvju, vienvērtņu,  stiklotas,  ieskaitot furnitūru un piederumus, uzstādīšana</t>
  </si>
  <si>
    <t>Vienviru stiklotas durvis,  D-2L =3 gb, D-2K=3 gb, 1100 x 2100, PVC profilu durvis baltā tonī, stiklotas,rūdīts, matēts stikls, alumīnija dabīgā tonī rokturis FSB, modelis 10 1106, eņģes - alumīnija, slēdzamas ar atslēgu,</t>
  </si>
  <si>
    <t>Iekšdurvju, vienvērtņu,  blīvas durvis ,  ieskaitot furnitūru un piederumus, uzstādīšana</t>
  </si>
  <si>
    <t>Vienviru blīvas durvis, D-3K, 1100 x 2100- 1gb,PVC profilu durvis baltā tonī, alumīnija dabīgā tonī rokturis FSB, modelis 10 1106, eņģes - alumīnija, durvis uz ratiņkrēslu lietotāju tualeti - slēdzamas ar WC slēdzeni</t>
  </si>
  <si>
    <t>Vienviru blīvas durvis, D-4, 800 x 2100- 1gb,  PVC profilu durvis baltā tonī, alumīnija dabīgā tonī rokturis FSB, modelis 10 1106, eņģes - alumīnija, durvis uz ratiņkrēslu lietotāju tualeti - slēdzamas ar WC slēdzeni</t>
  </si>
  <si>
    <t>7</t>
  </si>
  <si>
    <t xml:space="preserve">Durvju ailu apdare no divām pusēm. </t>
  </si>
  <si>
    <t>Palīgmateriāli durvju iebūvei</t>
  </si>
  <si>
    <t>gab</t>
  </si>
  <si>
    <t>Skrūves, dībeļi, stiprinājumi</t>
  </si>
  <si>
    <t>kompl</t>
  </si>
  <si>
    <t>Montāžas putas</t>
  </si>
  <si>
    <t>Logi</t>
  </si>
  <si>
    <t xml:space="preserve"> Logu bloku PVC profilu   ar piederumiem uzstādīšana </t>
  </si>
  <si>
    <t xml:space="preserve">PVC profilu Schueco Corona CT 70 AS logs, L-1, 1800 x 1500 - 10 gb,ar veramām un atgāžamām daļām. PVC profils
āra palodze - krāsota skārda, platums 220mm,
Ailu apdare iekštlepās - krāsotas sienu tonī. Furnitūra - alumīnija dabīgā tonī rokturis FSB, modelis 34 1106, eņģes - alumīnija  
Divkameru stikla pakete 36mm, stikls Low-E, pakete 6mm Clima guard premuim stikls - 10mm Argons-4mm Float stikls-10mm Argons- 4mm Clima guard premuim stikls /6GNP-10Ar-4-10Ar-4GNP/ , U vertība =0,90 W/(m2K), </t>
  </si>
  <si>
    <t xml:space="preserve">PVC profilu Schueco Corona CT 70 AS logs,L-2, 1530 x 1500 - 1 gb, ar veramām un atgāžamām daļām. PVC profils, baltā tonī Iekštelpu palodze - PVC, platums 175mm,
āra palodze - krāsota skārda, platums 220mm,
Ailu apdare iekštlepās - krāsotas sienu tonī. Furnitūra -alumīnija dabīgā tonī rokturis FSB, modelis 34 1106, eņģes - alumīnija.                                               Divkameru stikla pakete 36mm, stikls Low-E, pakete 6mm Clima guard premuim stikls - 10mm Argons-4mm Float stikls-10mm Argons- 4mm Clima guard premuim stikls /6GNP-10Ar-4-10Ar-4GNP/
</t>
  </si>
  <si>
    <t xml:space="preserve">PVC profilu Schueco Corona CT 70 AS logs, L-3, 860 x 1500 - 1 gb, aar veramām un atgāžamām daļām. PVC profils, baltā tonī Iekštelpu palodze - PVC, platums 175mm,
āra palodze - krāsota skārda, platums 220mm,
Ailu apdare iekštlepās - krāsotas sienu tonī.    Furnitūra -alumīnija dabīgā tonī rokturis FSB, modelis 34 1106, eņģes - alumīnija   Divkameru stikla pakete 36mm, stikls Low-E, pakete 6mm Clima guard premuim stikls - 10mm Argons-4mm Float stikls-10mm Argons- 4mm Clima guard premuim stikls /6GNP-10Ar-4-10Ar-4GNP/ 
</t>
  </si>
  <si>
    <t xml:space="preserve">Iekšējo  palodžu ,baltu , uzstādīšana </t>
  </si>
  <si>
    <t>Iekšējas  baltas  palodzes</t>
  </si>
  <si>
    <t xml:space="preserve">Ārējo krāsoto skārda  palodžu    uzstādīšana, stiprinājšana </t>
  </si>
  <si>
    <t xml:space="preserve">Ārējas krāsotas skārda  palodzes  </t>
  </si>
  <si>
    <t>Hermetiķis- ārdarbiem</t>
  </si>
  <si>
    <t xml:space="preserve">Logu iekšējo ailu malu tvaika izolācijas plēves Pro Clima Contega SL 120 ( vai analogās) iestrāde </t>
  </si>
  <si>
    <t>6</t>
  </si>
  <si>
    <t>Apdares darbi pēc logu montāžas. Logu iekšējo ailu apdare ar CSP plaksni , ar nobeiguma un srūra līstes pielikšanu. Ailu virsmas gruntēšanu, špaktelēšanu, krāsošanu ar ūdensemulsijas krāsām (  telpas ar flīzētam sienam- ailu flīzēšana)</t>
  </si>
  <si>
    <t xml:space="preserve">Logu ārējo ailu malu  pretvēja plēves Pro Clima Contega XL120 iestrāde </t>
  </si>
  <si>
    <t>8</t>
  </si>
  <si>
    <t>Logu ārējo ailu malu  siltināšana, apdare</t>
  </si>
  <si>
    <t>9</t>
  </si>
  <si>
    <t>Palīgmateriāli logu iebūvei</t>
  </si>
  <si>
    <t>Būvdarbu apjomi Nr.4</t>
  </si>
  <si>
    <t>Grīdas</t>
  </si>
  <si>
    <t>Tāme sastādīta 2016.gada tirgus cenās, pamatojoties uz AR, BK un GP sadaļas rasējumiem</t>
  </si>
  <si>
    <t>Grīdu konstrukcijas</t>
  </si>
  <si>
    <t>GK - 1</t>
  </si>
  <si>
    <t>Grunts pamatojuma blietēšana</t>
  </si>
  <si>
    <t>Blietētas  šķembas, (fr,0-40 mm) slānis 150mm , izlīdzināšana, blietēšana</t>
  </si>
  <si>
    <t>Šķembas,  blietēšanas k = 1,26</t>
  </si>
  <si>
    <t>13-00000</t>
  </si>
  <si>
    <t xml:space="preserve">Hidroizolācijas ieklāšana  </t>
  </si>
  <si>
    <t>Hidroizolācijas pleve 0,2 mk, šuvju lenta</t>
  </si>
  <si>
    <t>05-00000</t>
  </si>
  <si>
    <t>Grīdas pamatnes  izlīdzinošais slānis, betonēšana no  betona  C 10, b=50 mm biezuma</t>
  </si>
  <si>
    <t>Betons C10</t>
  </si>
  <si>
    <t>Grīdu siltināšana ar plātnem b=100 mm</t>
  </si>
  <si>
    <t xml:space="preserve">Siltumizolācijas   plāksnes,  DOW Sturofoam 300 SL-A-N-50,  b=100 mm  </t>
  </si>
  <si>
    <t xml:space="preserve">Uzziežamas hidroizolācijas izveidošana  </t>
  </si>
  <si>
    <t>Hidroizolācijas materiāls</t>
  </si>
  <si>
    <t>kg</t>
  </si>
  <si>
    <t>Grīdas  betonēšana no  betona  C 16/20, b=80 mm biezuma, stiegrota ar armatūras sietu</t>
  </si>
  <si>
    <t xml:space="preserve">Betons C 16/20 </t>
  </si>
  <si>
    <t>Palīgmateriāli (līmeņošanas materiāli un  deformācijas malu lentas)</t>
  </si>
  <si>
    <t>07-00000</t>
  </si>
  <si>
    <t xml:space="preserve">Armatūras stiegras  iestrādašana   </t>
  </si>
  <si>
    <t>Armatūras siets AIII 150 x150 d-8</t>
  </si>
  <si>
    <t>palīgmateriāli, griezej un sienamais materiāls</t>
  </si>
  <si>
    <t>kpl</t>
  </si>
  <si>
    <t>GK - 2</t>
  </si>
  <si>
    <t>Grīdu tipu segumi</t>
  </si>
  <si>
    <t xml:space="preserve">Grīdas izlīdzinoša kārta ar pašlīdzinošo masu 10mm, pamatnes sagatavošanu uz betona grīdas </t>
  </si>
  <si>
    <t>Vetonit 3000</t>
  </si>
  <si>
    <t>10-00000</t>
  </si>
  <si>
    <t xml:space="preserve">Linoleja sabiedriskām telpu grīdām,  piegriešana, ieklāšana   un šuvju sametināšana </t>
  </si>
  <si>
    <t xml:space="preserve">Linolejs sabiedriskām telpām grīdām , Vinils kl.34,  grīdlīstes  ar linoleja apdari.  </t>
  </si>
  <si>
    <t>Linoleja šuvju diegs</t>
  </si>
  <si>
    <t>Linoleja līme</t>
  </si>
  <si>
    <t>l</t>
  </si>
  <si>
    <t>Palīgmateriāli (Pakāpiena līstes sliekšņu vietas )</t>
  </si>
  <si>
    <t>Grīdas flīzēšana ar  akmens masas flīzem</t>
  </si>
  <si>
    <t>Akmens masas flīzes,  b=10 mm</t>
  </si>
  <si>
    <t xml:space="preserve">Flīžu līme  </t>
  </si>
  <si>
    <t>Šuvju aizpildāmais</t>
  </si>
  <si>
    <t>Dažādi  darbi</t>
  </si>
  <si>
    <t xml:space="preserve">Kājslauķa režģa uzstādīšana  </t>
  </si>
  <si>
    <t>Āra Emco kājslauķis Diplomat  522 GK   785 x 1635,   alumīnija montāžas rāmī,padzilinājuma dziļums 25  mm</t>
  </si>
  <si>
    <t>Palīgmateriāli</t>
  </si>
  <si>
    <t>Būvdarbu apjomi  Nr.5</t>
  </si>
  <si>
    <t>Materiālu, grunts apmaiņas un būvgružu transporta izdevumi: (…………..%)</t>
  </si>
  <si>
    <t>Materiālu, grunts apmaiņas un būvgružu transporta izdevumi: (………...%)</t>
  </si>
  <si>
    <t>Materiālu, grunts apmaiņas un būvgružu transporta izdevumi: (………..%)</t>
  </si>
  <si>
    <t xml:space="preserve">Fasade, ārsienas </t>
  </si>
  <si>
    <t>Ārējā apdare</t>
  </si>
  <si>
    <t>ĀS-1</t>
  </si>
  <si>
    <t>Pamatu atrakšana (300 mm)</t>
  </si>
  <si>
    <t xml:space="preserve">m </t>
  </si>
  <si>
    <t>Sienu gruntēšana pirms apmetuma</t>
  </si>
  <si>
    <t>Dziļā grunts</t>
  </si>
  <si>
    <t>Apmetums uz sieta</t>
  </si>
  <si>
    <t>Kaļķa cementa  apmetums Weber T2</t>
  </si>
  <si>
    <t xml:space="preserve">siets stiklašķiedras FGM145 un sturis ēku siltināšanai </t>
  </si>
  <si>
    <t>Cokola gruntēšana</t>
  </si>
  <si>
    <t xml:space="preserve"> grunts</t>
  </si>
  <si>
    <t>litrs</t>
  </si>
  <si>
    <t xml:space="preserve">Cokola krāsošana ar silikona krāsu </t>
  </si>
  <si>
    <t>Tonēta silikona krāsa</t>
  </si>
  <si>
    <t>ĀS-2</t>
  </si>
  <si>
    <t>Virsmas sagatavošana</t>
  </si>
  <si>
    <t>Plaisu aizdarīšana. Apmetums uz sieta</t>
  </si>
  <si>
    <t>siets stiklašķiedras FGM145 un sturis ēku siltināšanai (sturi logu un durvju ailām)</t>
  </si>
  <si>
    <t>Fasādes  špaktelēšana</t>
  </si>
  <si>
    <t>Smalkais apmetums</t>
  </si>
  <si>
    <t>Fasādes gruntēšana</t>
  </si>
  <si>
    <t xml:space="preserve">Fasādes krāsošana ar silikona krāsu </t>
  </si>
  <si>
    <t>Palīgmateriāli, fasades krāsojumam</t>
  </si>
  <si>
    <t>Koka dēļu apdare</t>
  </si>
  <si>
    <t>Koka detaļas ( vējdelis, karnize, dzega) gruntēšana,  krāsošana ar Caparol krāsu koka virsmam, ardarbiem</t>
  </si>
  <si>
    <t>grunts</t>
  </si>
  <si>
    <t>Caparol tonēta krāsa kokam, ardarbiem</t>
  </si>
  <si>
    <t>Palīgmateriāli krāsojumam</t>
  </si>
  <si>
    <t>Dažadi darbi</t>
  </si>
  <si>
    <t xml:space="preserve">Sastatņu montāža, demontāža, īre  </t>
  </si>
  <si>
    <t>21-00231</t>
  </si>
  <si>
    <t>Logu mazgāšana</t>
  </si>
  <si>
    <t>Būvdarbu apjomi  Nr.3</t>
  </si>
  <si>
    <t>Apdares darbi, starpsienas</t>
  </si>
  <si>
    <t>Tāme sastādīta 2016.gada tirgus cenās, pamatojoties uz AR, BK sadaļas rasējumiem</t>
  </si>
  <si>
    <t>Apdares darbi</t>
  </si>
  <si>
    <t>Apdares darbi - griesti</t>
  </si>
  <si>
    <t>GR-3</t>
  </si>
  <si>
    <t xml:space="preserve">Piekārto griestu izbūve </t>
  </si>
  <si>
    <t>Griestu piekāres sistēma Prelude 24 mm</t>
  </si>
  <si>
    <t xml:space="preserve">Minerālplākšņu griestu plāksnes Armstrong Hydroboard 600 x 600 x 19 mm </t>
  </si>
  <si>
    <t>Lūkas griestos iebūve, ailas apdare</t>
  </si>
  <si>
    <t>Siltināta lūka ar kapnem, līstes</t>
  </si>
  <si>
    <t>Mūra starpsienu  tipi</t>
  </si>
  <si>
    <t>SS - 1</t>
  </si>
  <si>
    <t>Mūra apmetums</t>
  </si>
  <si>
    <t>Ģipškartona starpsienu tipi</t>
  </si>
  <si>
    <t>GS - 1</t>
  </si>
  <si>
    <t xml:space="preserve">Starpsienas KNAUF metāla karkasa CW b=  100 mm starpsienas izbūve, apdarināta ar 2 x kārtas plāksnēm  un  skaņas izolācijas kārtu  KNAUF TP 115  , b =80mm  </t>
  </si>
  <si>
    <t>CW, UW, b =100 mm  metāla karkasa profili, solis 400 mm</t>
  </si>
  <si>
    <t>KNAUF Green GKBI,  ģipškartona plāksne  2 x 12,5 mm</t>
  </si>
  <si>
    <t xml:space="preserve">skaņas izolācijas kārta  KNAUF TP 115  , b =80mm  </t>
  </si>
  <si>
    <t>GS - 2</t>
  </si>
  <si>
    <t>KNAUF Green GKB,  ģipškartona plāksne  2 x 12,5 mm</t>
  </si>
  <si>
    <t>Apdares darbi - sienas</t>
  </si>
  <si>
    <t>Sienu sagatavošana, tīrīšana</t>
  </si>
  <si>
    <t>Sienu gruntēšana pirms  špaktelēšanas</t>
  </si>
  <si>
    <t>Grunts</t>
  </si>
  <si>
    <t>Sienu  špaktelēšana</t>
  </si>
  <si>
    <t xml:space="preserve">Špaktele ģipškartona plākšņu šuvēm </t>
  </si>
  <si>
    <t>Špakteles sienu  špaktelēšanai</t>
  </si>
  <si>
    <t>Špaktele  -smalka, virsējā kārta</t>
  </si>
  <si>
    <t xml:space="preserve">Sienu virsmu gruntēšana   un 2 x krāsošana  </t>
  </si>
  <si>
    <t>Tonēta bērzes   pusmateta akrila lateksa krāsa</t>
  </si>
  <si>
    <t xml:space="preserve">Hermētiķis </t>
  </si>
  <si>
    <t>Sienu hidroizolācijas izveidošana zem flīžu daļas</t>
  </si>
  <si>
    <t>Sienas flīzēšana ar  keramiskās flīzem</t>
  </si>
  <si>
    <t>Sienas   keramiskās flīzes</t>
  </si>
  <si>
    <t>Būvdarbu apjomi  Nr.6</t>
  </si>
  <si>
    <t>Būvdarbu apjomi  Nr.8</t>
  </si>
  <si>
    <r>
      <t xml:space="preserve">Objekta nosaukums: </t>
    </r>
    <r>
      <rPr>
        <b/>
        <sz val="9"/>
        <rFont val="Times New Roman"/>
        <family val="1"/>
        <charset val="186"/>
      </rPr>
      <t xml:space="preserve">  "Dzīvojamās mājas pārbūve par feldšeru punkta ēku'' </t>
    </r>
  </si>
  <si>
    <t xml:space="preserve">Objekta adrese: ''Kastaņi'', Dricāni, Dricānu pagasts, Rēzeknes novads, LV-4615                                        </t>
  </si>
  <si>
    <t>Tāme sastādīta 2014.gada tirgus cenās, pamatojoties uz UAS sadaļas rasējumiem</t>
  </si>
  <si>
    <t>Iekārtu un materiālu raksturojums</t>
  </si>
  <si>
    <t>19-00000</t>
  </si>
  <si>
    <t>Ugunsgrēka atklāšanas signalizācijas ierīču kontroles un vadības pults BENTEL J408-8</t>
  </si>
  <si>
    <t>BENTEL</t>
  </si>
  <si>
    <t>Akumulatoru baterija CB1270, 12V, 7Ah</t>
  </si>
  <si>
    <t>Kombinētais signāldevējs EA-318-2H</t>
  </si>
  <si>
    <t>Everday</t>
  </si>
  <si>
    <t>Termiskais signāldevējs EA-323-2</t>
  </si>
  <si>
    <t>Dūmu signāldevējs EA-318-2-LED</t>
  </si>
  <si>
    <t>Manuālais trauksmes signāldevējus FP3/RD</t>
  </si>
  <si>
    <t>CQR Security</t>
  </si>
  <si>
    <t>Signālierīce AH-0218</t>
  </si>
  <si>
    <t>Olympiaelectronics</t>
  </si>
  <si>
    <t>Signālierīce AH-03127BS</t>
  </si>
  <si>
    <t>Radioraidītājs RT4-5se</t>
  </si>
  <si>
    <t>CORTEX</t>
  </si>
  <si>
    <t>Iznesams gaismas indikators VSU-01</t>
  </si>
  <si>
    <t>Kabelis ekranēts KLMA 2x0.8+0.8</t>
  </si>
  <si>
    <t>Kabelis ekranēts ugunsizturīgs EUROSAFE 2x0.8</t>
  </si>
  <si>
    <t>13</t>
  </si>
  <si>
    <t>Kabelis ekranēts ugunsizturīgs EUROSAFE 2x2x0.8</t>
  </si>
  <si>
    <t xml:space="preserve"> </t>
  </si>
  <si>
    <t>Gofrēta PVC caurule ∅16</t>
  </si>
  <si>
    <t xml:space="preserve">Ugunsdrošās montāžas putas SOUDAFOAM FR 750ml </t>
  </si>
  <si>
    <t>SOUDAL</t>
  </si>
  <si>
    <t>Materiālu, grunts apmaiņas un būvgružu transporta izdevumi: (……….%)</t>
  </si>
  <si>
    <t>Būvdarbu apjomi  Nr.9</t>
  </si>
  <si>
    <t>Apkures sistēmas montāža</t>
  </si>
  <si>
    <r>
      <t xml:space="preserve">Objekta nosaukums: </t>
    </r>
    <r>
      <rPr>
        <b/>
        <sz val="9"/>
        <rFont val="Times New Roman"/>
        <family val="1"/>
        <charset val="186"/>
      </rPr>
      <t xml:space="preserve"> "Dzīvojamās mājas pārbūve par feldšeru punkta ēku''  </t>
    </r>
  </si>
  <si>
    <t xml:space="preserve">Objekta adrese: ''Kastaņi'', Dricāni, Dricānu pagasts, Rēzeknes novads, LV-4615             </t>
  </si>
  <si>
    <t>Tāme sastādīta 2014.gada tirgus cenās, pamatojoties uz AVK sadaļas rasējumiem</t>
  </si>
  <si>
    <t>Cauruļvadi, to veidgabali un izolācijas materiāli</t>
  </si>
  <si>
    <t>17-00000</t>
  </si>
  <si>
    <t>Elektrometinātas tērauda caurules, iekļauta 10% rezerve</t>
  </si>
  <si>
    <t>Ø33,7x2,6mm (Dn25)</t>
  </si>
  <si>
    <t>t.m</t>
  </si>
  <si>
    <t>Ø26,9x2,6mm (Dn20)</t>
  </si>
  <si>
    <t>Ø21,3x2,0 mm (Dn15)</t>
  </si>
  <si>
    <r>
      <t>Elektrometinātu tērauda cauruļu līkums 90</t>
    </r>
    <r>
      <rPr>
        <vertAlign val="superscript"/>
        <sz val="10"/>
        <rFont val="Times New Roman"/>
        <family val="1"/>
        <charset val="186"/>
      </rPr>
      <t>0</t>
    </r>
  </si>
  <si>
    <r>
      <t>Elektrometinātu tērauda cauruļu T - veida atzars 90</t>
    </r>
    <r>
      <rPr>
        <vertAlign val="superscript"/>
        <sz val="10"/>
        <rFont val="Times New Roman"/>
        <family val="1"/>
        <charset val="186"/>
      </rPr>
      <t>0</t>
    </r>
  </si>
  <si>
    <t>Dn15/Dn15/Dn15</t>
  </si>
  <si>
    <t>Dn20/Dn20/Dn15</t>
  </si>
  <si>
    <t>Dn25/Dn25/Dn15</t>
  </si>
  <si>
    <t>Elektrometinātu tērauda cauruļu T - veida atzars 900</t>
  </si>
  <si>
    <t>Dn25/Dn25/Dn25</t>
  </si>
  <si>
    <t>Sildķermeņi</t>
  </si>
  <si>
    <t>Tērauda paneļu radiators komplektā ar korķi un montāžas stiprinājumiem, ''Purmo''</t>
  </si>
  <si>
    <t>C21-500-1600</t>
  </si>
  <si>
    <t>C22-500-1400</t>
  </si>
  <si>
    <t>C22-500-1600</t>
  </si>
  <si>
    <t>C22-500-1800</t>
  </si>
  <si>
    <t>C22-500-800</t>
  </si>
  <si>
    <t>C33-500-1400</t>
  </si>
  <si>
    <t>C33-500-1600</t>
  </si>
  <si>
    <t>C33-500-1800</t>
  </si>
  <si>
    <t>C33-500-2000</t>
  </si>
  <si>
    <t>PHV20-500-600</t>
  </si>
  <si>
    <t>PVH20-500-900</t>
  </si>
  <si>
    <t>Cauruļvadu armatūra un un pārējās iekārtas</t>
  </si>
  <si>
    <t>Sildķermeņa termostatiskais vārsts radiatoram, ''IMI TA''</t>
  </si>
  <si>
    <t>TRV-2-15</t>
  </si>
  <si>
    <t>Sildķermeņa termostatiskā vārsta galva, ''IMI TA''</t>
  </si>
  <si>
    <t>EMO-T</t>
  </si>
  <si>
    <t>Sildķermeņu noslēgvārsts ar iztukšošanas iespēju paneļu radiatoram, ''Danfoss''</t>
  </si>
  <si>
    <t>RLV Dn15</t>
  </si>
  <si>
    <t>Ūdens izlaides ventilis, ''Naval''</t>
  </si>
  <si>
    <t>Dn15</t>
  </si>
  <si>
    <t>Cauruļvadu stiprinājumu komplekts, precizēt mont. laikā</t>
  </si>
  <si>
    <t>Papildus darba un materiālu apjomi</t>
  </si>
  <si>
    <t>Apkures sistēmas cauruļvadu un iekārtu hidrauliskā pārbaude</t>
  </si>
  <si>
    <t>Atvērumu izveide un aizdare esošajās iekšējās sienās, pārsegumos. Precizēt mont. laikā</t>
  </si>
  <si>
    <t>Apkures sistēmas iekārtu ieregulēšana (balansēšana) un palaišana</t>
  </si>
  <si>
    <t>Sistēmu marķēšana, izpilddokumentācijas izveide</t>
  </si>
  <si>
    <t>Esošo apkures iekārtu demontāža. Precizēt mont. laikā</t>
  </si>
  <si>
    <t>Siltumapgādes ārējie tīkli</t>
  </si>
  <si>
    <t>Rūpnieciski izolēti cauruļvadi, to veidgabali un materiāli, to montāžai</t>
  </si>
  <si>
    <t>Rūpnieciski izolētas tērauda dubultcaurules, ''Izoterms''</t>
  </si>
  <si>
    <t>Ø33,7 (2x)/ 160mm (2.sērija)</t>
  </si>
  <si>
    <r>
      <t>Rūpnieciski izolēts verikāls dubultcaurules līkums 90</t>
    </r>
    <r>
      <rPr>
        <vertAlign val="superscript"/>
        <sz val="10"/>
        <rFont val="Times New Roman"/>
        <family val="1"/>
        <charset val="186"/>
      </rPr>
      <t>0</t>
    </r>
    <r>
      <rPr>
        <sz val="10"/>
        <rFont val="Times New Roman"/>
        <family val="1"/>
        <charset val="186"/>
      </rPr>
      <t>, ''Izoterms''</t>
    </r>
    <r>
      <rPr>
        <vertAlign val="superscript"/>
        <sz val="10"/>
        <rFont val="Times New Roman"/>
        <family val="1"/>
        <charset val="186"/>
      </rPr>
      <t xml:space="preserve">                      </t>
    </r>
  </si>
  <si>
    <t>Ø33,7 (2x)/ 160mm; L1=1,5m, L2=1,5m</t>
  </si>
  <si>
    <t>Elastīgais ievads, ''Izoterms''</t>
  </si>
  <si>
    <t>Ø160mm (ārējais-Ø191mm)</t>
  </si>
  <si>
    <t>Gala uzmava rūpnieciski izolētai dubultcaurulei, ''Izoterms''</t>
  </si>
  <si>
    <t xml:space="preserve">cauruļvadam Ø33,7 (2x)/ 160mm  </t>
  </si>
  <si>
    <t>Savienojuma komplekts ar dubultizolāciju (termomanžetes), 2.savienojuma tips</t>
  </si>
  <si>
    <t>Brīdinājuma lenta</t>
  </si>
  <si>
    <t>Signalizācijas sistēma, ''Izoterms''</t>
  </si>
  <si>
    <t>Trīsdzīslu savienojuma kabelis, ''Izoterms''</t>
  </si>
  <si>
    <t>Materiāli signalizācijas vadu sagredzenošanai, ''Izoterms''</t>
  </si>
  <si>
    <t>Pārējie cauruļvadi, to veidgabali, iekārtas</t>
  </si>
  <si>
    <t>Elektrometinātas tērauda caurules, precizē montāžas laikā</t>
  </si>
  <si>
    <t>Ø33,7x2,6 mm (Dn25)</t>
  </si>
  <si>
    <r>
      <t>Elektrometinātu tērauda cauruļvadu līkums 90</t>
    </r>
    <r>
      <rPr>
        <vertAlign val="superscript"/>
        <sz val="10"/>
        <rFont val="Times New Roman"/>
        <family val="1"/>
        <charset val="186"/>
      </rPr>
      <t>0</t>
    </r>
    <r>
      <rPr>
        <sz val="10"/>
        <rFont val="Times New Roman"/>
        <family val="1"/>
        <charset val="186"/>
      </rPr>
      <t>, precizē montāžas laikā</t>
    </r>
  </si>
  <si>
    <r>
      <t>Elektrometinātu tērauda cauruļvadu T-veida trejgabals 90</t>
    </r>
    <r>
      <rPr>
        <vertAlign val="superscript"/>
        <sz val="10"/>
        <rFont val="Times New Roman"/>
        <family val="1"/>
        <charset val="186"/>
      </rPr>
      <t>0</t>
    </r>
  </si>
  <si>
    <t>Ø33,7x2,6 mm - Ø21,3x2,0 mm</t>
  </si>
  <si>
    <t>Tērauda lodveida iemetināmais vārsts siltumtrases noslēgšanai, ''Naval''</t>
  </si>
  <si>
    <t>Dn25 Pn40</t>
  </si>
  <si>
    <t>Tērauda lodveida iemetināmais vārsts siltumtrases ūdens izlaidei, ''Naval''</t>
  </si>
  <si>
    <t>Dn20 Pn40</t>
  </si>
  <si>
    <t>Tērauda lodveida iemetināmais vārsts siltumtrases atgaisošanai, ''Naval''</t>
  </si>
  <si>
    <t>Dn15 Pn40</t>
  </si>
  <si>
    <t>Metināšanas materiālu komplekts</t>
  </si>
  <si>
    <t>Krāsošanas un izolācijas materiāli</t>
  </si>
  <si>
    <t>Gruntējums, precizē montāžas laikā</t>
  </si>
  <si>
    <t>URF - 0110</t>
  </si>
  <si>
    <t>Krāsa, precizē montāžas laikā</t>
  </si>
  <si>
    <t>Neosprint 30 (krāsot 2 kārtās)</t>
  </si>
  <si>
    <t>Akmens vates paklāji ar metāla sietu un foliju, precizē montāžas laikā</t>
  </si>
  <si>
    <t>Dn25, s=40mm, Paroc Wired Mat 80 AluCoat</t>
  </si>
  <si>
    <t>Dn15, s=40mm, Paroc Wired Mat 80 AluCoat</t>
  </si>
  <si>
    <t>Materiāli siltumizolācijas montāžai, ''Paroc''</t>
  </si>
  <si>
    <t>Paroc Wired Mat 80 AluCoat</t>
  </si>
  <si>
    <t>Celtniecības materiāli un darbi</t>
  </si>
  <si>
    <t>Atvērumā esošās daudzstāvu ēkas pazemes stāva norobežojošajā konstrukcijā izveidošana un aizbetonēšana</t>
  </si>
  <si>
    <t>Atvēruma rekonstruējamās ēkas norobežojošajā konstrukcijā aizbetonēšana</t>
  </si>
  <si>
    <t>Zemes un labiekārtošanas darbi, tiem paredzētie materiāli</t>
  </si>
  <si>
    <t>Smiltis bez māla un akmeņu piejaukuma ar piegādi uz būvlaukumu</t>
  </si>
  <si>
    <r>
      <t>Grunts izstrāde ar ekskavatoru ar kausu 0,65 m</t>
    </r>
    <r>
      <rPr>
        <vertAlign val="superscript"/>
        <sz val="10"/>
        <rFont val="Times New Roman"/>
        <family val="1"/>
        <charset val="186"/>
      </rPr>
      <t>3</t>
    </r>
    <r>
      <rPr>
        <sz val="10"/>
        <rFont val="Times New Roman"/>
        <family val="1"/>
        <charset val="186"/>
      </rPr>
      <t xml:space="preserve"> (ar aizvešanu)</t>
    </r>
  </si>
  <si>
    <t>Grunts izstrāde bez mehānismu pielietošanas</t>
  </si>
  <si>
    <t>Pamatnes ierīkošana zem cauruļvadiem no rupjgraudainām smiltīm</t>
  </si>
  <si>
    <t>Tranšeju aizbēršana ar rupjgraudainām smiltīm ar ekskavatoru ar sekojošu blietēšanu pa kārtām 0,20 m un planēšanu ar roku darbu</t>
  </si>
  <si>
    <t>Tranšeju aizbēršana ar grunti ar buldozeru, blietējot pa kārtām ar elektroblieti</t>
  </si>
  <si>
    <t>Esošas ēkas betona apmales izjaukšana un atjaunošana</t>
  </si>
  <si>
    <t>Esoša betona bruģa ceļa izjaukšana un atjaunošana</t>
  </si>
  <si>
    <t>Esoša zālāja seguma izjaukšana un atjaunošana</t>
  </si>
  <si>
    <t>Būvdarbu apjomi  Nr.10</t>
  </si>
  <si>
    <r>
      <t>m</t>
    </r>
    <r>
      <rPr>
        <vertAlign val="superscript"/>
        <sz val="10"/>
        <rFont val="Times New Roman"/>
        <family val="1"/>
        <charset val="186"/>
      </rPr>
      <t>3</t>
    </r>
  </si>
  <si>
    <r>
      <t>m</t>
    </r>
    <r>
      <rPr>
        <vertAlign val="superscript"/>
        <sz val="10"/>
        <rFont val="Times New Roman"/>
        <family val="1"/>
        <charset val="186"/>
      </rPr>
      <t>2</t>
    </r>
  </si>
  <si>
    <t>Iekšējie ūdensapgādes tīkli - U1</t>
  </si>
  <si>
    <t>Iekšējie karstā ūdensapgādes tīkli - S3</t>
  </si>
  <si>
    <t>Iekšējie sadzīves kanalizācijas tīkli - K1</t>
  </si>
  <si>
    <t>Santehnika</t>
  </si>
  <si>
    <r>
      <t xml:space="preserve">Objekta nosaukums: </t>
    </r>
    <r>
      <rPr>
        <b/>
        <sz val="9"/>
        <rFont val="Times New Roman"/>
        <family val="1"/>
        <charset val="186"/>
      </rPr>
      <t xml:space="preserve"> "Dzīvojamās mājas pārbūve par feldšeru punkta ēku''</t>
    </r>
  </si>
  <si>
    <t xml:space="preserve">Objekta adrese: ''Kastaņi'', Dricāni, Dricānu pagasts, Rēzeknes novads, LV-4615      </t>
  </si>
  <si>
    <t>Tāme sastādīta 2014.gada tirgus cenās, pamatojoties uz UKT sadaļas rasējumiem</t>
  </si>
  <si>
    <t xml:space="preserve"> Iekšējie ūdensapgādes tīkli - U1</t>
  </si>
  <si>
    <t>14-00000</t>
  </si>
  <si>
    <t>Cauruļvads, PE, PN 10, DN/OD32</t>
  </si>
  <si>
    <t>Cauruļvads, Daudzslāņu PPR, d25x2,3</t>
  </si>
  <si>
    <t>Cauruļvads, Daudzslāņu PPR, d20x1,9</t>
  </si>
  <si>
    <t>Līkums, 90°, PE, PN 10, DN/OD32, elektrometināms</t>
  </si>
  <si>
    <t>Aizsargčaula, PE, DN/OD32 caurulei, l=400mm</t>
  </si>
  <si>
    <t>Pāreja, PE Dn32&gt;Me Dn3/4", PN10, misiņa</t>
  </si>
  <si>
    <t>Līkums, 90°, PN 10, DN3/4", misiņa</t>
  </si>
  <si>
    <t>T-gabals, PN 10, DN3/4", misiņa</t>
  </si>
  <si>
    <t>Ūdens rupjais filtrs, PN 10, DN3/4", misiņa</t>
  </si>
  <si>
    <t>Ūdens mērītājs, Ar saskrūvēma Dn20, PN10, Q=2,5m3/h</t>
  </si>
  <si>
    <t>Pāreja, Dn3/4"&gt;PPR Dn25, PN10, misiņa</t>
  </si>
  <si>
    <t>Pāreja, Dn3/4"&gt;PPR Dn20, PN10, misiņa</t>
  </si>
  <si>
    <t>Īscaurule, PN 10, DN3/4", misiņa</t>
  </si>
  <si>
    <t>Lodveida ventilis, DN3/4", misiņa, PN25</t>
  </si>
  <si>
    <t>Lodveida ventilis, DN1/2", misiņa, PN25</t>
  </si>
  <si>
    <t>Leņķveida lodveida ventilis, Misiņa, PN16, DN15mm</t>
  </si>
  <si>
    <t>Laistīšanas krāns, POLAR II salu izturīgs, PN10, DN15, uzstādīšanai 20-50 cm biezā sienā, automātiskā drenāžas sistēma, ar drošības rokturi</t>
  </si>
  <si>
    <t>Servisa lūka 300x300mm, metāla, slēdzam, iebūvējama ārsienā</t>
  </si>
  <si>
    <t xml:space="preserve"> Iekšējie karstā ūdensapgādes tīkli - S3</t>
  </si>
  <si>
    <t xml:space="preserve">Siltumizolācija, 20mm PPR caurulei Dn20 </t>
  </si>
  <si>
    <t>Cauruļvads, PVC, OD110mm</t>
  </si>
  <si>
    <t>tm</t>
  </si>
  <si>
    <t>Cauruļvads, PVC, OD75mm</t>
  </si>
  <si>
    <t>Cauruļvads, PVC, OD50mm</t>
  </si>
  <si>
    <t>Revīzija stāvvadā, PVC, 90°, DN110/110 noslēdzama</t>
  </si>
  <si>
    <t>Ventilācijas stāvvada D110 ventilācijas mezgls, D110, virs jumta līmeņa (tipveida, jumta krāsā)</t>
  </si>
  <si>
    <t>Servisa lūka, 200x200, plastikāta</t>
  </si>
  <si>
    <t>Pāreja, PVC, OD75&gt;50</t>
  </si>
  <si>
    <t>Trejgabals, PVC, 45°, OD110/110/110</t>
  </si>
  <si>
    <t>Trejgabals, PVC, 45°, OD110/50/110</t>
  </si>
  <si>
    <t>Trejgabals, PVC, 45°, OD75/50/75</t>
  </si>
  <si>
    <t>Krustgabals, PVC, 45°, OD75/110/75</t>
  </si>
  <si>
    <t>Līkums, PVC, 45°, OD110</t>
  </si>
  <si>
    <t>Līkums, PVC, 45°, OD75</t>
  </si>
  <si>
    <t>Līkums, PVC, 45°, OD50</t>
  </si>
  <si>
    <t>Līkums, PVC, 90°, D50</t>
  </si>
  <si>
    <t>Elastīgā manžete, Klozetpodu pieslēgumam, Dn110</t>
  </si>
  <si>
    <t>Izlietne, Keramiskā, stiprināma pie sienas, ar sifonu un stiprinājumiem, ar atbalstkāju</t>
  </si>
  <si>
    <t>Izlietne, Keramiskā, stiprināma pie sienas, ar sifonu un stiprinājumiem, piemērota cilvēkiem ar kustību traucējumiem</t>
  </si>
  <si>
    <t>Jaucējkrāns, Viensviras, keramiskajai izlietnei 1/2", PN10</t>
  </si>
  <si>
    <t>Klozetpods, Klozetpods, kKuniversālais izvads, balts, skalojamā kaste, ūdens pievads no apakšas, duroplasta sēdriņķis ar vāku,  hromētas metāla eņģes</t>
  </si>
  <si>
    <t>16-00000</t>
  </si>
  <si>
    <t>Klozetpods, Keramisks, stiprināma pie grīdas, slēptais universālais izvads, balts, skalojamā kaste, ūdens pievads no apakšas, duroplasta sēdriņķis ar vāku,  hromētas metāla eņģes, piemērots cilvēkiem ar kustību traucējumiem</t>
  </si>
  <si>
    <t>Elektriskais ūdens sildītājs, V=15l, P=2,0kW, 220V, ar apakšējo pieslēgumu, uzstādāms virs izlietnes</t>
  </si>
  <si>
    <t>Elektriskais ūdens sildītājs, V=50l, P=2,0kW, 220V, horizontālais ar apakšējo pieslēgumu, uzstādāms virs izlietnes</t>
  </si>
  <si>
    <t>Papildaprīkojums izlietnei un klozetpodam, Paredzēts cilvēkiem ar kustību traucējumiem (pie sienas stiprināmi rokturi, atliecams atbalsts)</t>
  </si>
  <si>
    <t>Būvdarbu apjomi  Nr.11</t>
  </si>
  <si>
    <t xml:space="preserve"> Santehnika</t>
  </si>
  <si>
    <t>Būvdarbu apjomi  Nr.12</t>
  </si>
  <si>
    <t xml:space="preserve"> Ārējie aukstā  ūdensvada tīkli - U-1.,  </t>
  </si>
  <si>
    <t xml:space="preserve">  Ārējie sadzīves kanalizācijas tīkli - K-1., </t>
  </si>
  <si>
    <r>
      <t>Objekta nosaukums:</t>
    </r>
    <r>
      <rPr>
        <b/>
        <sz val="9"/>
        <rFont val="Times New Roman"/>
        <family val="1"/>
        <charset val="186"/>
      </rPr>
      <t xml:space="preserve"> "Dzīvojamās mājas pārbūve par feldšeru punkta ēku''</t>
    </r>
  </si>
  <si>
    <t>Tāme sastādīta 2014.gada tirgus cenās, pamatojoties uz UKTsadaļas rasējumiem</t>
  </si>
  <si>
    <t>Ūdensapgādes tīkli U1</t>
  </si>
  <si>
    <t>27-00000</t>
  </si>
  <si>
    <t>Ūdensvada caurule ārējiem tīkliem, PN 10, DN/OD32, ar EM savienojumiem, iebūve atklātā tranšejā ar vairogiem, iebūves dziļums h=1.80-2.00m</t>
  </si>
  <si>
    <t>Sedls Dn100 ar -i vītni 1 1/4", DCI, PN10, ar montāžu skatakā</t>
  </si>
  <si>
    <t>Ventilis 1 1/4", ar -i/-ā vītnēm,  misiņa, PN25</t>
  </si>
  <si>
    <t>Pāreja no PE Dn32 caurules uz -ā vītni 1 1/4"</t>
  </si>
  <si>
    <t>Palīgmateriāli U1 sistēmas montāžai</t>
  </si>
  <si>
    <t>Sistēmas skalošana, dezinfekcija, hidrauliskā pārbaude, nodošana ekspluatācijā</t>
  </si>
  <si>
    <t>Melnzeme 10-15cm pamatnes ierīkošanai</t>
  </si>
  <si>
    <t>m3</t>
  </si>
  <si>
    <t>Zālāja atjaunošana - daudzgadīgu zālāja sēklu iesēšana</t>
  </si>
  <si>
    <t>m2</t>
  </si>
  <si>
    <t>Precizēt projektējamo komunikācijas šķērsošanas vietas</t>
  </si>
  <si>
    <t>vieta</t>
  </si>
  <si>
    <t>Ūdensapgādes tīklu trasējuma nospraušana pirms būvdarbu uzsakšanas</t>
  </si>
  <si>
    <t>Pieslēgšanās esošajam ūdensvadam DN100</t>
  </si>
  <si>
    <t>Sagatavošanās darbi pirms būvdarbu sākšanas - nepieciešamo atļauju un saskaņojumu saņemšana</t>
  </si>
  <si>
    <t>U1 sistēmas izpildshēmas izstrāde</t>
  </si>
  <si>
    <t xml:space="preserve">  Ūdensapgādes tīklu izbūves darbi (zemes darbi)</t>
  </si>
  <si>
    <t>Tranšejas rakšana, (hvid=1.80m) projektēto cauruļvadu montāžai</t>
  </si>
  <si>
    <t>Smilts pamatnes ierīkošana zem cauruļvadiem h=0.15m un apbēruma h=0.30m ierīkošanai</t>
  </si>
  <si>
    <t>Tranšejas aizbēršana ar izrakto grunti no ierīkotā apbēruma ap cauruļvadu līdz atjaunojamā seguma apakšējai kārtai</t>
  </si>
  <si>
    <t>Liekās grunts transports uz atbērtni 5km attālumā</t>
  </si>
  <si>
    <t xml:space="preserve">m3 </t>
  </si>
  <si>
    <t>Sadzīves kanalizacijas tīkli K1</t>
  </si>
  <si>
    <t>PP gludsienu kanalizācijas caurule OD160mm, uzmavu tipa, iebūves klase SN8 ar iebūvi atklātā tranšejā, iebūves dziļums līdz 1,50mm</t>
  </si>
  <si>
    <t>PVC  kanalizācijas caurule OD110mm, uzmavu tipa, iebūves klase SN8 ar iebūvi atklātā tranšejā, iebūves dziļums līdz 1,50mm</t>
  </si>
  <si>
    <t>Plastmasas skatakas DN400mm, sekciju tipa, h=1,33m ar pamatni OD160 PP caurulei, peldošā tipa ķeta rāmis un lūka Pn=40tn ar teleskopu</t>
  </si>
  <si>
    <t>Plastmasas skatakas DN400mm, sekciju tipa, h=1,17m ar pamatni OD160 PP caurulei, peldošā tipa ķeta rāmis un lūka Pn=40tn ar teleskopu</t>
  </si>
  <si>
    <t>Plastmasas skatakas DN400mm, sekciju tipa, h=1,20m ar pamatni OD160 PP caurulei, peldošā tipa ķeta rāmis un lūka Pn=12,5tn ar teleskopu</t>
  </si>
  <si>
    <t>Aizsargčaula PP D160 caurulei iekalšanai dz/b elementos</t>
  </si>
  <si>
    <t xml:space="preserve">PVC pāreja OD160&gt;110mm </t>
  </si>
  <si>
    <t>PVC līkums 45°, OD110</t>
  </si>
  <si>
    <t>Palīgmateriāli K1 sistēmas montāžai</t>
  </si>
  <si>
    <t>Sistēmas skalošana un CCTV inspekcija</t>
  </si>
  <si>
    <t>Pārejie darbi</t>
  </si>
  <si>
    <t>Sadzīves kanalizācijas tīklu trasējuma nospraušana pirms būvdarbu uzsakšanas</t>
  </si>
  <si>
    <t>Pieslēgšanās esošajai sadzīves kanalizacijai</t>
  </si>
  <si>
    <t>Esošā asfaltseguma griezšana un demontāža tranšejas platumā</t>
  </si>
  <si>
    <t>Esošā stenda demontāža pirms būvdabiem un uzstādīšana pēc būvdarbu veikšanas</t>
  </si>
  <si>
    <t>K1 sistēmas izpildshēmas izstrāde</t>
  </si>
  <si>
    <t>Segumu atjaunošana UKT izbūves zonā</t>
  </si>
  <si>
    <t>Asfaltseguma atjaunošana tranšejas platumā</t>
  </si>
  <si>
    <t>Bruģa atjaunošana tranšejas platumā</t>
  </si>
  <si>
    <t>Sadzīves kanalizācijas tīklu izbūves darbi (zemes darbi)</t>
  </si>
  <si>
    <t>WC aprīkojums</t>
  </si>
  <si>
    <t>Būvdarbu apjomi  Nr.13</t>
  </si>
  <si>
    <t xml:space="preserve">Objekta adrese: ''Kastaņi'', Dricāni, Dricānu pagasts, Rēzeknes novads, LV-4615                </t>
  </si>
  <si>
    <t>Tāme sastādīta 2014.gada tirgus cenās, pamatojoties uz EL sadaļas rasējumiem</t>
  </si>
  <si>
    <t>Nr.p.k</t>
  </si>
  <si>
    <t>Mērv.</t>
  </si>
  <si>
    <t>Daudz.</t>
  </si>
  <si>
    <t>18-00000</t>
  </si>
  <si>
    <t>Metāla sadalne slēptai montāžai ar metāla durvīm un slēdzeni 72 mod., IP30, sadalne ES1</t>
  </si>
  <si>
    <t>Ievada slēdzis ~3, 3 pol., 40A, sadalne ES1</t>
  </si>
  <si>
    <t>Automātiskais slēdzis ~1; 1pol.; 16A "B" mont.uz DIN sliedes, sadalne ES1</t>
  </si>
  <si>
    <t>Automātiskais slēdzis ~1; 1pol.; 10A "C" mont.uz DIN sliedes, sadalne ES1</t>
  </si>
  <si>
    <t>Automātiskais slēdzis ~1; 1pol.; 10A "B" mont.uz DIN sliedes, sadalne ES1</t>
  </si>
  <si>
    <t>Automātiskais slēdzis ~1; 1pol.; 6A "B" mont.uz DIN sliedes, sadalne ES1</t>
  </si>
  <si>
    <t>Automātiskais slēdzis ~1; 1pol.; 6A "C" mont.uz DIN sliedes, apgaismojuma stabs</t>
  </si>
  <si>
    <t>Noplūdes strāvas automātiskais slēdzis  ~3; 4pol.; 25A / 0.03A mont.uz DIN sliedes, sadalne ES1</t>
  </si>
  <si>
    <t>Kontaktors 3NO 230V; 25A mont.uz DIN sliedes, sadalne</t>
  </si>
  <si>
    <t>3 pozīciju selektorslēdzis 230V mont.uz DIN sliedes, sadalne ES1</t>
  </si>
  <si>
    <t>Indikators 230V mont.uz DIN sliedes, sadalne ES1</t>
  </si>
  <si>
    <t>Krēslas slēdzis 1NO+1NC; 230V ar fotoelementu mont.uz DIN sliedes, sadalne ES1</t>
  </si>
  <si>
    <t>Laika slēdzis 1NO; 230V mont.uz DIN sliedes, sadalne ES1</t>
  </si>
  <si>
    <t>Pārsprieguma novadītājs V25 B+C/3, sadalne ES1</t>
  </si>
  <si>
    <t>Kontaktligzda 16A, 230V mont.uz DIN sliedes, sadalne ES1</t>
  </si>
  <si>
    <t>Kabeļu marķējumi</t>
  </si>
  <si>
    <t>Virsmas apgaismes armatūra POLLUX B 140 1x40W, IP65 ar T5 spuldzi, Northcliffe</t>
  </si>
  <si>
    <t>Virsmas apgaismes armatūra Columba 218 2x18W, IP65 ar T5 spuldzi, Northcliffe</t>
  </si>
  <si>
    <t>Virsmas apgaismes armatūra Levanto 414 4x14W, IP40 ar T5 spuldzēm, Northcliffe</t>
  </si>
  <si>
    <t>Virsmas apgaismes armatūra Levanto 214  2x14W, IP40 ar T5 spuldzēm, Northcliffe</t>
  </si>
  <si>
    <t>Virsmas apgaismes armatūra Levanto 224  2x24W, IP40 ar T5 spuldzēm, Northcliffe</t>
  </si>
  <si>
    <t>Evakuācijas apgaismes armatūra LIBRA 8W, IP65 ar iebūvētu avārijas moduli 1h, Northcliffe</t>
  </si>
  <si>
    <t>Ielas apgaismojuma ķermenis SGS 102, 230V, IP65 ar E40 250W nātrija spuldzi, Philips</t>
  </si>
  <si>
    <t>Ielas apgaismojuma konisks stabs cinkots 6AS60-3.00.00KS, Latgales stabu konstrukcijas</t>
  </si>
  <si>
    <t>Konsole L-veida cinkota BK1-1-1, Latgales stabu konstrukcijas</t>
  </si>
  <si>
    <t>Staba pamats P-1.3 ar blīvgredzenu</t>
  </si>
  <si>
    <t>Apgaismojuma balsta spaiļu komplekts SV15, Ensto</t>
  </si>
  <si>
    <t>Slēdzis z/a, 240V ar rāmīti</t>
  </si>
  <si>
    <t>Dubultais slēdzis z/a, 240V ar rāmīti</t>
  </si>
  <si>
    <t>Dubultais slēdzis z/a, 240V bez rāmīša</t>
  </si>
  <si>
    <t>Sienas kontakts z/a, ~1,  250V, 16A,  L+N+PE, bez rāmīša</t>
  </si>
  <si>
    <t>Sienas kontakts z/a, ~1,  250V, 16A,  L+N+PE, IP44 ar rāmīti</t>
  </si>
  <si>
    <t>Divvietīgs rāmītis</t>
  </si>
  <si>
    <t>Trīsvietīgs rāmītis</t>
  </si>
  <si>
    <t>Sienas kontakts divvietīgs v/a, ~1,  250V, 16A,  L+N+PE, IP20</t>
  </si>
  <si>
    <t>Kustības sensors 360°; 230V; IP20, v/a</t>
  </si>
  <si>
    <t>Kustības sensors 360°; 230V; IP44, v/a</t>
  </si>
  <si>
    <t>Montāžas kārba z/a</t>
  </si>
  <si>
    <t>Kabelis ar vara dzīslām NYM-J 2x1,0</t>
  </si>
  <si>
    <t>Kabelis ar vara dzīslām NYM-J 3x1.5</t>
  </si>
  <si>
    <t>Kabelis ar vara dzīslām NYM-J 3x2.5</t>
  </si>
  <si>
    <t>Kabelis ar vara dzīslām NYY-J 3x2.5</t>
  </si>
  <si>
    <t>Kabelis ar vara dzīslām NYY-J 3x4</t>
  </si>
  <si>
    <t>Kabelis ar vara dzīslām Eurosafe 3x1.5</t>
  </si>
  <si>
    <t xml:space="preserve">Vads ar vara dzīslu HO7V-R 16mm² </t>
  </si>
  <si>
    <t xml:space="preserve">Vads ar kontaktdakšu 1,5m, 3x2,5mm² </t>
  </si>
  <si>
    <t>PVC caurule ∅20</t>
  </si>
  <si>
    <t>PVC caurule ∅25</t>
  </si>
  <si>
    <t>Caurule Evocab Flex ∅40, Evopipes</t>
  </si>
  <si>
    <t>Caurule Evocab Flex ∅50, Evopipes</t>
  </si>
  <si>
    <t>Caurule Evocab Hard ∅50, Evopipes</t>
  </si>
  <si>
    <t>Ugunsdrošās montāžas putas SOUDAFOAM FR 750ml, SOUDAL</t>
  </si>
  <si>
    <t>Alumīnija stieple RD8/ALU, OBO</t>
  </si>
  <si>
    <t>Izolēta alumīnija stieple Rd8/PVC ALU+PVC, OBO</t>
  </si>
  <si>
    <t>Plakantērauds 5020 DIN 30x4 FT, OBO</t>
  </si>
  <si>
    <t>Elektrods 219/20BP, d20mm, L=1,5m, OBO</t>
  </si>
  <si>
    <t>Diagonālklemme 2760 20 FT, RD8-10/FL40, OBO</t>
  </si>
  <si>
    <t>Klemme krustveida savienojumiem 255A-FL30FT, OBO</t>
  </si>
  <si>
    <t>Mērījumklemme 233/A, OBO</t>
  </si>
  <si>
    <t>Klemme universālā Vario 249/ALU Rd8-10 ALU, OBO</t>
  </si>
  <si>
    <t>Teknes skava RK-FIX, OBO</t>
  </si>
  <si>
    <t>Universāls stieples turētājs 177/55, OBO</t>
  </si>
  <si>
    <t>Klemme 237/N FT RD8-10, OBO</t>
  </si>
  <si>
    <t>Stiprinājuma elements jumta korē 132/P-VA RD8-10 VA, OBO</t>
  </si>
  <si>
    <t>Stiprinājuma elements 177/VA-M8 VA Rd8, OBO</t>
  </si>
  <si>
    <t>Pēda stiprinājuma elementam 177/U, OBO</t>
  </si>
  <si>
    <t>Kompensators 172/AR ALU, OBO</t>
  </si>
  <si>
    <t>Pretkorozijas lenta 356/50 50mm, 10m, OBO</t>
  </si>
  <si>
    <t>Signāllenta</t>
  </si>
  <si>
    <t>Smiltis</t>
  </si>
  <si>
    <t>Kopā</t>
  </si>
  <si>
    <t>Materiālu, būvgružu  transporta  izdevumi (……..%)</t>
  </si>
  <si>
    <t>Pavisam kopā</t>
  </si>
  <si>
    <t>Elektro apgādes tīklu izbūve, zibensaizsardzība</t>
  </si>
  <si>
    <t xml:space="preserve">Elektroinstalācija un  zibensaizsardzība </t>
  </si>
  <si>
    <r>
      <t>m</t>
    </r>
    <r>
      <rPr>
        <vertAlign val="superscript"/>
        <sz val="8"/>
        <rFont val="Times New Roman"/>
        <family val="1"/>
      </rPr>
      <t>2</t>
    </r>
  </si>
  <si>
    <t xml:space="preserve"> Segumu atjaunošana UKT izbūves zonā</t>
  </si>
  <si>
    <t xml:space="preserve">  Pārejie darbi</t>
  </si>
  <si>
    <t>Teritorijas  labiekārtošana</t>
  </si>
  <si>
    <t>Teritorijas planēšana</t>
  </si>
  <si>
    <t>Ieejas mezgls IM-1</t>
  </si>
  <si>
    <t>Smilts pamatnes sagatavošana,   blietēšana pa kārtam, 100 mm</t>
  </si>
  <si>
    <t>Vidēji rupjas drenējošas smiltis,,  blietēšanas k = 1,26</t>
  </si>
  <si>
    <t xml:space="preserve">Blietētas  šķembas,  izlīdzināšana, blietēšana, 100 mm </t>
  </si>
  <si>
    <t>Dolomita šķembas 0/45,  blietēšanas k = 1,26</t>
  </si>
  <si>
    <t xml:space="preserve">Blietētas  šķembas,  izlīdzināšana, blietēšana,60 mm </t>
  </si>
  <si>
    <t>Šķembu smalce,  blietēšanas k = 1,26</t>
  </si>
  <si>
    <t>Ieejas mezgla  (nobrauktūves , ieejas laukuma un pakapienus  ) betonēšana no  betona  C 16/20, salizturība F-75 b=200 mm biezuma, stiegrota ar armatūras sietu, atbalsta sienas ar pamatu betonēšana</t>
  </si>
  <si>
    <t>Palīgmateriāli (līmeņošanas un vejdņu  materiāls)</t>
  </si>
  <si>
    <t>Betona    bruģakmeņu segums  uz  cementa javas  b=20 mm biezuma</t>
  </si>
  <si>
    <t>Betona    bruģakmeņu   segums   60mm , 100 x 200 , peleks</t>
  </si>
  <si>
    <t xml:space="preserve">Krāsotu metāla  margu elementu montāža  </t>
  </si>
  <si>
    <t>Krāsotas metāla  margas izgatavošana  pa tērauda slīpētām gruntētam un krāsotam  (tonis RR-23) atbalsta kvadratcaurulem 15x40x1,5  ar HILTI  būvķīmijas  enkurstiegru M8  stiprinājumiem, ar  nerūsēj. tērauda  kausiņuzgriezni</t>
  </si>
  <si>
    <t>Palīgmateriāli (elektrodi, griezš.materiāls un c.)</t>
  </si>
  <si>
    <t>Gājēju ietves un laukumi</t>
  </si>
  <si>
    <t xml:space="preserve">Betona    bruģakmeņu segums  </t>
  </si>
  <si>
    <t>Betona   apmales  montāža</t>
  </si>
  <si>
    <t xml:space="preserve">Betona    apmale pazemināta uz betona  B15 pamata </t>
  </si>
  <si>
    <t>Betons B 15</t>
  </si>
  <si>
    <t>Atjaunojams asfaltbetona segums</t>
  </si>
  <si>
    <t xml:space="preserve">Asfalta  seguma    ieklāšana      90mm  biez  </t>
  </si>
  <si>
    <t>asfaltbetons Acb-11, 40 mm</t>
  </si>
  <si>
    <t>asfaltbetons Acb-22E, 50 mm</t>
  </si>
  <si>
    <t>Mehanismu  izmaksa  asfalta  seguma  ieklāšanai</t>
  </si>
  <si>
    <t>t</t>
  </si>
  <si>
    <t>Asfalta apzīmējums , krāsa linijam</t>
  </si>
  <si>
    <t>Mazās  arhitektūras  formas  un  laukumu  apzaļumošana</t>
  </si>
  <si>
    <t>Ceļa  zīmju  cinkoto  metāla  statņa  un  vienas  ceļa  zīmes   uzstādīšana  ar  staba  pamata  betonēšanu</t>
  </si>
  <si>
    <t>Solu montāža, nostiprināšana</t>
  </si>
  <si>
    <t>Sols ar atzveltnes S1</t>
  </si>
  <si>
    <t>Atkrītuma urnas montāža, nostiprināšana, atkrītuma konteinieru iegāde</t>
  </si>
  <si>
    <t>Atkrītuma urna AU1</t>
  </si>
  <si>
    <t>Atkrītuma konteinieri</t>
  </si>
  <si>
    <t>Velosipēdu novietņu detaļas montāža, nostiprināšana</t>
  </si>
  <si>
    <t>Velosipēdu novietņu detaļas - velostatīvs Globas  U3, 4 vietām</t>
  </si>
  <si>
    <t>Krāšņukrūmu stādīšana, vietaās sagatavošana</t>
  </si>
  <si>
    <t>Krāšņukrūmu augi (atbilstoši specifikācijas, lapa GP-102)</t>
  </si>
  <si>
    <t>Kudra ar mineraļiem</t>
  </si>
  <si>
    <t>Laukumu apzaļumošana-esošo zālāju atjaunošana</t>
  </si>
  <si>
    <t>Augsnes kārta, 200 mm</t>
  </si>
  <si>
    <r>
      <t>Ceļa  zīmes uz  cinkota  metāla  statņa  un  viena  ceļa  zīmes,  betons (atbilstoši ceļa zimju sarakstām ,</t>
    </r>
    <r>
      <rPr>
        <sz val="10"/>
        <rFont val="Times New Roman"/>
        <family val="1"/>
        <charset val="186"/>
      </rPr>
      <t xml:space="preserve"> lapa GP-104</t>
    </r>
    <r>
      <rPr>
        <sz val="10"/>
        <rFont val="Times New Roman"/>
        <family val="1"/>
      </rPr>
      <t>)</t>
    </r>
  </si>
  <si>
    <t>Būvdarbu apjomi  Nr.14</t>
  </si>
  <si>
    <r>
      <t xml:space="preserve">Objekta nosaukums: </t>
    </r>
    <r>
      <rPr>
        <b/>
        <sz val="9"/>
        <rFont val="Times New Roman"/>
        <family val="1"/>
        <charset val="186"/>
      </rPr>
      <t xml:space="preserve">  "Dzīvojamās mājas pārbūve par feldšeru punkta ēku''</t>
    </r>
  </si>
  <si>
    <t xml:space="preserve">Objekta adrese: ''Kastaņi'', Dricāni, Dricānu pagasts, Rēzeknes novads, LV-4615        </t>
  </si>
  <si>
    <t>N.p.k.</t>
  </si>
  <si>
    <t>Gaisa vadi un to veidgabali</t>
  </si>
  <si>
    <t>Galvanizētā skārda apaļie vītie gaisa vadi, iekļauta 10% rezerve</t>
  </si>
  <si>
    <t>D125</t>
  </si>
  <si>
    <t>D160</t>
  </si>
  <si>
    <r>
      <t>Apaļo gaisa vadu līkums 90</t>
    </r>
    <r>
      <rPr>
        <vertAlign val="superscript"/>
        <sz val="10"/>
        <rFont val="Times New Roman"/>
        <family val="1"/>
        <charset val="186"/>
      </rPr>
      <t>0</t>
    </r>
  </si>
  <si>
    <r>
      <t>Apaļo gaisa vadu T - veida atzars 90</t>
    </r>
    <r>
      <rPr>
        <vertAlign val="superscript"/>
        <sz val="10"/>
        <rFont val="Times New Roman"/>
        <family val="1"/>
        <charset val="186"/>
      </rPr>
      <t>0</t>
    </r>
  </si>
  <si>
    <t>D125/D125/D125</t>
  </si>
  <si>
    <t>D160/D160/D160</t>
  </si>
  <si>
    <t>Apaļo gaisa vadu diametra pāreja</t>
  </si>
  <si>
    <t>D160/D125</t>
  </si>
  <si>
    <t>Ventilācijas sistēmas iekārtas</t>
  </si>
  <si>
    <t>Pieplūdes vārsts, ''AERECO''</t>
  </si>
  <si>
    <r>
      <t>EHA</t>
    </r>
    <r>
      <rPr>
        <vertAlign val="superscript"/>
        <sz val="10"/>
        <rFont val="Times New Roman"/>
        <family val="1"/>
        <charset val="186"/>
      </rPr>
      <t>2</t>
    </r>
  </si>
  <si>
    <t>Nosūces difuzors (vārsts), ''Flaktwoods''</t>
  </si>
  <si>
    <t>KSO-125</t>
  </si>
  <si>
    <t>TH-500/160 ECOWATT</t>
  </si>
  <si>
    <t>Pārējie materiāli un darbu apjomi</t>
  </si>
  <si>
    <t>Gaisa vadu un iekārtu stiprinājumu komplekts, precizēt mont. laikā</t>
  </si>
  <si>
    <t>Gaisa pārplūdes reste, ''Flaktwoods''</t>
  </si>
  <si>
    <t>BYSE-300</t>
  </si>
  <si>
    <t>Gaisa vadu tīrīšanas lūku komplekts, precizēt mont. laikā</t>
  </si>
  <si>
    <t>Ventilācijas sistēmas ieregulēšana</t>
  </si>
  <si>
    <t>sistēmas</t>
  </si>
  <si>
    <t>Gaisa vadu siltumizolācija ar alumīnija folija segkārtu, iekļauta 10% rezerve</t>
  </si>
  <si>
    <t xml:space="preserve">PAROC Wired Mat 80 AluCoat; b=100mm  </t>
  </si>
  <si>
    <t>Gaisa vadu veidgabalu siltumizolācija ar alumīnija folija segkārtu, precizēt mont. laikā</t>
  </si>
  <si>
    <t>PAROC Wired Mat 80 AluCoat</t>
  </si>
  <si>
    <t>Materiāli gaisa vadu siltumizolācijas montāžai, precizēt mont. laikā</t>
  </si>
  <si>
    <t xml:space="preserve"> Ventilācijas  sistēmas montāža</t>
  </si>
  <si>
    <t>Lokālā tāme Nr. 15</t>
  </si>
  <si>
    <t>Kopsavilkuma aprēķini pa darbu vai konstruktīvo elementu veidiem</t>
  </si>
  <si>
    <t>Par kopējo summu, EUR</t>
  </si>
  <si>
    <t>Kopējā darbietilpība, c/h</t>
  </si>
  <si>
    <t>Darba veids vai konstruktīvā elementa nosaukums</t>
  </si>
  <si>
    <t>Tāmes izmaksas  (EUR)</t>
  </si>
  <si>
    <t>Tai skaitā</t>
  </si>
  <si>
    <t xml:space="preserve">I.kārta         </t>
  </si>
  <si>
    <t>Fasade, ārsienas</t>
  </si>
  <si>
    <t>Durvis,  logi</t>
  </si>
  <si>
    <t xml:space="preserve">Grīdas </t>
  </si>
  <si>
    <t>Jumts</t>
  </si>
  <si>
    <t xml:space="preserve">  Siltuma tīklu izbūve</t>
  </si>
  <si>
    <t xml:space="preserve"> Iekšējie aukstā  ūdensvada tīkli - Ū-1.; Iekšējie kārstā  ūdensvada tīkli - S3,  Iekšējie sadzīves kanalizācijas tīkli - K-1., Santehnika</t>
  </si>
  <si>
    <t xml:space="preserve"> Ārējie aukstā  ūdensvada tīkli - U-1.,  Ārējie sadzīves kanalizācijas tīkli - K-1.,</t>
  </si>
  <si>
    <t>Ventilācijas sistēma</t>
  </si>
  <si>
    <t>Teritorijas labiekārtošana</t>
  </si>
  <si>
    <t>t.sk. darba aizsardzība</t>
  </si>
  <si>
    <t>Darba devēja sociālais nodoklis (23,59%)</t>
  </si>
  <si>
    <t>KOPĀ (bez PVN)</t>
  </si>
  <si>
    <t>PVN ( 21 % )</t>
  </si>
  <si>
    <t>Sastādīja</t>
  </si>
  <si>
    <t>_____________________________________________________________________</t>
  </si>
  <si>
    <t>(paraksts un tā atšifrējums, datums)</t>
  </si>
  <si>
    <t xml:space="preserve">Tāme sastādīta  </t>
  </si>
  <si>
    <t>Virsizdevumi (…..%)</t>
  </si>
  <si>
    <t>Peļņa (…..%)</t>
  </si>
  <si>
    <t>APSTIPRINU</t>
  </si>
  <si>
    <t>___________________________________</t>
  </si>
  <si>
    <t xml:space="preserve">(pasūtītāja paraksts un tā atšifrējums)                </t>
  </si>
  <si>
    <t>z.v.</t>
  </si>
  <si>
    <t>_______.gada ____._____________</t>
  </si>
  <si>
    <t>BŪVNIECĪBAS KOPTĀME</t>
  </si>
  <si>
    <t>Objekta nosaukums</t>
  </si>
  <si>
    <t>Objekta izmaksas (EUR)</t>
  </si>
  <si>
    <t xml:space="preserve"> "Dzīvojamās mājas pārbūve par feldšeru punkta ēku''  </t>
  </si>
  <si>
    <t>PVN 21%</t>
  </si>
  <si>
    <t>PAVISAM KOPĀ</t>
  </si>
  <si>
    <t xml:space="preserve">Sastādīja : </t>
  </si>
  <si>
    <t>Finanšu rezerve neparedzētiem darbiem, atbilstoši  LBN 501-06 "Būvizmaksu noteikšanas kārtība" 3.pielikums = 5%</t>
  </si>
  <si>
    <t>Objekta nodošana ekspluatācijā (inventārizācijas lietas sagatavošana)</t>
  </si>
  <si>
    <t>Atzinums par ēkas siltumtehnisko stāvokļi un tā atbilstību Latvijas būvnormatīvajam prasībām -nodošanai ekspluatācija . (Ēkas pagaidu sertifiāts)</t>
  </si>
  <si>
    <t>Tehniskas apsekošanas atzinums</t>
  </si>
  <si>
    <t>Tehniska projekta izstrāde</t>
  </si>
  <si>
    <t xml:space="preserve">Būvuzraudzības darbi </t>
  </si>
  <si>
    <t xml:space="preserve">Autoruzraudzības darbi </t>
  </si>
  <si>
    <t>Tāme sastādīta 2016.gada tirgus cenās, pamatojoties uz AR, BK   sadaļas rasējumiem</t>
  </si>
  <si>
    <t>Pamatnes sagatavošana</t>
  </si>
  <si>
    <r>
      <t xml:space="preserve">Tvaika izolācijas </t>
    </r>
    <r>
      <rPr>
        <sz val="9"/>
        <color indexed="10"/>
        <rFont val="Times New Roman"/>
        <family val="1"/>
      </rPr>
      <t xml:space="preserve"> </t>
    </r>
    <r>
      <rPr>
        <sz val="9"/>
        <rFont val="Times New Roman"/>
        <family val="1"/>
      </rPr>
      <t>ieklāšana</t>
    </r>
  </si>
  <si>
    <t>Tvaika izolācija Paroc XMV 020</t>
  </si>
  <si>
    <t>Tvaika izolācijas šuvju  hermetizēšana ar līmlentu PAROC XST 013.</t>
  </si>
  <si>
    <t>Siltumizolācija berama vate  450 mm</t>
  </si>
  <si>
    <t>Siltumizolācija  berama vate  450 mm, Paroc BLT</t>
  </si>
  <si>
    <t xml:space="preserve">Pretvēja  plēves   ieklāšana </t>
  </si>
  <si>
    <t>Pretvēja  plēve</t>
  </si>
  <si>
    <t>09-00000</t>
  </si>
  <si>
    <t xml:space="preserve">Koka  laipas  montāža </t>
  </si>
  <si>
    <t>Antiseptēts,  piesucināts  ar antipirēnu kokmateriāls</t>
  </si>
  <si>
    <t xml:space="preserve"> OSB 22 mm</t>
  </si>
  <si>
    <t>Skrūves, naglas</t>
  </si>
  <si>
    <t>Koka latas  50 x 50(h) mm ,  montāža</t>
  </si>
  <si>
    <t>Antiseptētas, dzīļi piesucinātas  ar antipirēnu koka brusas 50 x 50 mm (312 m x k=1,1)</t>
  </si>
  <si>
    <r>
      <t>Antikondensāta plēves</t>
    </r>
    <r>
      <rPr>
        <sz val="9"/>
        <color indexed="10"/>
        <rFont val="Times New Roman"/>
        <family val="1"/>
      </rPr>
      <t xml:space="preserve"> </t>
    </r>
    <r>
      <rPr>
        <sz val="9"/>
        <rFont val="Times New Roman"/>
        <family val="1"/>
      </rPr>
      <t>ieklāšana</t>
    </r>
  </si>
  <si>
    <t>Antikondensāta plēve</t>
  </si>
  <si>
    <t>Skavas</t>
  </si>
  <si>
    <t>Koka šķērslatas  100 x 20(h) mm  montāža uz spārēm, solis 200</t>
  </si>
  <si>
    <t>Antiseptētas, dzīļi piesucinātas   ar antipirēnu koka latas 100 x 20 mm  (1335 m x k=1,1)</t>
  </si>
  <si>
    <t>Jumta  segšana  ar  rūpnieciski krāsotam metāla loksnem</t>
  </si>
  <si>
    <t>Rūpnieciski krāsots Ruukki Classik 0,6 mm,  pural parklājums, ar skārda spēcelementu  locijumiem (vējamalas 24 m x k=1,1;, kores elements (ar apakšējo vedināmo kori) – 20,86 m x k=1,1, karnīzes elements 41,72 m x k=1,1 ; sniega barjeras elements ass 1-3,  20,86 m)</t>
  </si>
  <si>
    <t xml:space="preserve"> palīgmateriāls</t>
  </si>
  <si>
    <t>Pašgriezoša skrūve spec. ar paplāksne un  priekšurbi</t>
  </si>
  <si>
    <t>10</t>
  </si>
  <si>
    <t>Koka  karnīze, dzegas, vējmala  un  ieejas jumta  griestu izbūve  ar koka karkasa izveidošanu</t>
  </si>
  <si>
    <t>Antiseptētas, dzīļi piesucinātas  ar antipirēnu koka brusas  karkasam 50 x 50 mm, un apdares pusspundes  evelētie dēļi 18 mm biezuma</t>
  </si>
  <si>
    <t>Dažādi darbi</t>
  </si>
  <si>
    <t>Bēniņu  lūkas  iebūve, ailas izveidošana,  piesleguma hermetizēšana, apdare</t>
  </si>
  <si>
    <t>Bēniņu  lūka</t>
  </si>
  <si>
    <t>blīvējamais , hermetizācijas materiāls, stiprinājumi</t>
  </si>
  <si>
    <t>Lietus ūdens noteku sistēmas teknes  D=150mm  montāža</t>
  </si>
  <si>
    <t xml:space="preserve">Lietus ūdens noteku sistēmas teknes  D=150mm ,   ieskaitot stiprinājumus ,  nobeigumus, savienojumus un veidgabalus  </t>
  </si>
  <si>
    <t>Skrūves, kniedes, hermētiķis ārdarbiem  un c.</t>
  </si>
  <si>
    <t xml:space="preserve">Lietus ūdens noteku sistēmas notekcaurules  D=125mm  montāža  </t>
  </si>
  <si>
    <t xml:space="preserve">Lietus ūdens noteku sistēmas notekcaurules  D=125mm , ieskaitot stiprinājumus, piltuves, līkumus  un veidgabalus </t>
  </si>
  <si>
    <t>Skrūves, kniedes, hermētiķis un c.</t>
  </si>
  <si>
    <t>Caurumu aizdare, pec cauruļu montāžas</t>
  </si>
  <si>
    <t>Būvdarbu apjomi   Nr.7</t>
  </si>
  <si>
    <r>
      <rPr>
        <b/>
        <sz val="10"/>
        <rFont val="Times New Roman"/>
        <family val="1"/>
        <charset val="186"/>
      </rPr>
      <t xml:space="preserve">                         </t>
    </r>
    <r>
      <rPr>
        <b/>
        <u/>
        <sz val="10"/>
        <rFont val="Times New Roman"/>
        <family val="1"/>
      </rPr>
      <t xml:space="preserve"> Jumta izbūve</t>
    </r>
  </si>
  <si>
    <t xml:space="preserve">Ugunsdrošības signalizācijas sistēmas izbūve </t>
  </si>
  <si>
    <t>Gaisa vadam  izvada caur  parsegumu un jumta konstrukciju hermetizācija</t>
  </si>
  <si>
    <t>24-00000</t>
  </si>
  <si>
    <t>Metināto šuvju un siltumtīklu hidrauliskā pārbaude saskaņā ar siltuma tīklu ekspluatējošās organizācijas izdotajiem noteikumiem.</t>
  </si>
  <si>
    <t>k-ts</t>
  </si>
  <si>
    <r>
      <t>m</t>
    </r>
    <r>
      <rPr>
        <vertAlign val="superscript"/>
        <sz val="10"/>
        <rFont val="Times New Roman"/>
        <family val="1"/>
      </rPr>
      <t>3</t>
    </r>
  </si>
  <si>
    <t xml:space="preserve">Palīgmateriāli </t>
  </si>
  <si>
    <r>
      <t>m</t>
    </r>
    <r>
      <rPr>
        <vertAlign val="superscript"/>
        <sz val="10"/>
        <color indexed="8"/>
        <rFont val="Times New Roman"/>
        <family val="1"/>
        <charset val="186"/>
      </rPr>
      <t>2</t>
    </r>
  </si>
  <si>
    <t>Dažādi, eksplikācijās neuzskaitīti darbi</t>
  </si>
  <si>
    <t xml:space="preserve">Projektēto siltuma tīklu cauruļvadu   pievienojums esošam siltuma tīklam  </t>
  </si>
  <si>
    <t>Esošās siltumtīklu izolācijas izjaukšana ar atjaunošanu pievienojuma vietā projektējamajam siltumtīklam</t>
  </si>
  <si>
    <t>Izpildokumentācijas  un izpildshēmas sagatavošana</t>
  </si>
  <si>
    <t>16</t>
  </si>
  <si>
    <t>Stiprinājumu un savienojumu elementi</t>
  </si>
  <si>
    <t>17</t>
  </si>
  <si>
    <t>Montāžas materiāli</t>
  </si>
  <si>
    <t>18</t>
  </si>
  <si>
    <t>Sistēmas pīeslēgums, pārbaude, nodošana</t>
  </si>
  <si>
    <t>Palīgmateriāli  ŪI  sistēmas  montāžai-skrūves , blīves,, stiprinājumi  u.c.</t>
  </si>
  <si>
    <t>Sistēmas   hidrauliskā  pārbaude  un  nodošana</t>
  </si>
  <si>
    <t>Palīgmateriāli  S3  sistēmas  montāžai-skrūves , blīves,, stiprinājumi  u.c.</t>
  </si>
  <si>
    <t>Palīgmateriāli K1  sistēmas  montāžai-skrūves , blīves,, stiprinājumi  u.c.</t>
  </si>
  <si>
    <t>Sistēmas   skalošana</t>
  </si>
  <si>
    <t>Tranšejas rakšana, (hvid=1,30m) projektēto cauruļvadu montāžai</t>
  </si>
  <si>
    <t>Gumijas blīve</t>
  </si>
  <si>
    <t>Palīgmteriālu komplekts</t>
  </si>
  <si>
    <t>Palīgmateriālu komplekts</t>
  </si>
  <si>
    <t>Tranšeja horizontālam zemēšanas kontūra un āra apgaismojuma el. kabeļu ieguldīšanai (+aizbēršana)</t>
  </si>
  <si>
    <t>Zemējuma  kontūra  pretestības  mērīšana</t>
  </si>
  <si>
    <t>kont.</t>
  </si>
  <si>
    <t>Izolācijas  pretestības  mērīšana</t>
  </si>
  <si>
    <t xml:space="preserve">Nosūces ventilators, ''S&amp;P'', elektropieslēgums </t>
  </si>
  <si>
    <t>Darbietilpība                     (c/h)</t>
  </si>
  <si>
    <t>Karogu turētāja iegāde, piestiprināšana</t>
  </si>
  <si>
    <t>Betona    apmale 1000.200 x 80mm uz betona  B15 pamata  (52,3 mt)</t>
  </si>
  <si>
    <t>Betona    apmale 1000.220 x 80mm uz betona  B15 pamata (85,66 mt)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</si>
</sst>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mmm\ dd"/>
    <numFmt numFmtId="165" formatCode="0."/>
    <numFmt numFmtId="166" formatCode="#,##0.00;\-#,##0.00;&quot; &quot;"/>
    <numFmt numFmtId="167" formatCode="_-* #,##0.00_-;\-* #,##0.00_-;_-* \-??_-;_-@_-"/>
    <numFmt numFmtId="168" formatCode="_-* #,##0.00\ _L_s_-;\-* #,##0.00\ _L_s_-;_-* &quot;-&quot;??\ _L_s_-;_-@_-"/>
    <numFmt numFmtId="169" formatCode="0.0"/>
  </numFmts>
  <fonts count="49" x14ac:knownFonts="1">
    <font>
      <sz val="11"/>
      <color theme="1"/>
      <name val="Calibri"/>
      <family val="2"/>
      <charset val="186"/>
      <scheme val="minor"/>
    </font>
    <font>
      <b/>
      <sz val="9"/>
      <name val="Times New Roman"/>
      <family val="1"/>
    </font>
    <font>
      <sz val="9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</font>
    <font>
      <sz val="10"/>
      <name val="Helv"/>
    </font>
    <font>
      <sz val="10"/>
      <name val="Arial"/>
      <family val="2"/>
    </font>
    <font>
      <sz val="8"/>
      <name val="Times New Roman"/>
      <family val="1"/>
    </font>
    <font>
      <b/>
      <sz val="10"/>
      <name val="Times New Roman"/>
      <family val="1"/>
      <charset val="186"/>
    </font>
    <font>
      <b/>
      <u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</font>
    <font>
      <sz val="8"/>
      <name val="Arial"/>
      <family val="2"/>
    </font>
    <font>
      <b/>
      <u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204"/>
    </font>
    <font>
      <sz val="11"/>
      <name val="Calibri"/>
      <family val="2"/>
      <charset val="186"/>
      <scheme val="minor"/>
    </font>
    <font>
      <vertAlign val="superscript"/>
      <sz val="10"/>
      <name val="Times New Roman"/>
      <family val="1"/>
      <charset val="186"/>
    </font>
    <font>
      <b/>
      <u/>
      <sz val="11"/>
      <name val="Times New Roman"/>
      <family val="1"/>
      <charset val="186"/>
    </font>
    <font>
      <u/>
      <sz val="11"/>
      <name val="Times New Roman"/>
      <family val="1"/>
      <charset val="186"/>
    </font>
    <font>
      <sz val="13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3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sz val="10"/>
      <name val="Arial"/>
      <family val="2"/>
      <charset val="186"/>
    </font>
    <font>
      <vertAlign val="superscript"/>
      <sz val="8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vertAlign val="superscript"/>
      <sz val="10"/>
      <name val="Times New Roman"/>
      <family val="1"/>
    </font>
    <font>
      <sz val="14"/>
      <name val="Times New Roman"/>
      <family val="1"/>
    </font>
    <font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color indexed="10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13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0" fontId="9" fillId="0" borderId="0"/>
    <xf numFmtId="0" fontId="10" fillId="0" borderId="0"/>
    <xf numFmtId="0" fontId="9" fillId="0" borderId="0"/>
    <xf numFmtId="0" fontId="10" fillId="0" borderId="0">
      <alignment vertical="center"/>
    </xf>
    <xf numFmtId="0" fontId="10" fillId="0" borderId="0"/>
    <xf numFmtId="167" fontId="10" fillId="0" borderId="0" applyFill="0" applyBorder="0" applyAlignment="0" applyProtection="0"/>
  </cellStyleXfs>
  <cellXfs count="494">
    <xf numFmtId="0" fontId="0" fillId="0" borderId="0" xfId="0"/>
    <xf numFmtId="49" fontId="2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2" fillId="3" borderId="3" xfId="0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0" xfId="0" applyFont="1" applyFill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2" fillId="3" borderId="0" xfId="0" applyFont="1" applyFill="1"/>
    <xf numFmtId="0" fontId="2" fillId="2" borderId="0" xfId="0" applyFont="1" applyFill="1" applyAlignment="1"/>
    <xf numFmtId="0" fontId="4" fillId="2" borderId="0" xfId="0" applyFont="1" applyFill="1"/>
    <xf numFmtId="49" fontId="4" fillId="2" borderId="0" xfId="0" applyNumberFormat="1" applyFont="1" applyFill="1"/>
    <xf numFmtId="0" fontId="7" fillId="2" borderId="0" xfId="0" applyFont="1" applyFill="1"/>
    <xf numFmtId="0" fontId="5" fillId="2" borderId="0" xfId="0" applyFont="1" applyFill="1"/>
    <xf numFmtId="0" fontId="12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/>
    </xf>
    <xf numFmtId="0" fontId="14" fillId="2" borderId="0" xfId="0" applyFont="1" applyFill="1"/>
    <xf numFmtId="49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/>
    <xf numFmtId="0" fontId="5" fillId="2" borderId="8" xfId="4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8" xfId="4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left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/>
    <xf numFmtId="0" fontId="6" fillId="2" borderId="19" xfId="0" applyFont="1" applyFill="1" applyBorder="1" applyAlignment="1">
      <alignment horizontal="left" vertical="center" wrapText="1"/>
    </xf>
    <xf numFmtId="165" fontId="5" fillId="2" borderId="20" xfId="0" applyNumberFormat="1" applyFont="1" applyFill="1" applyBorder="1" applyAlignment="1">
      <alignment horizontal="center" vertical="center" wrapText="1"/>
    </xf>
    <xf numFmtId="165" fontId="5" fillId="2" borderId="1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8" fillId="2" borderId="0" xfId="0" applyFont="1" applyFill="1"/>
    <xf numFmtId="49" fontId="4" fillId="2" borderId="0" xfId="0" applyNumberFormat="1" applyFont="1" applyFill="1" applyBorder="1"/>
    <xf numFmtId="0" fontId="4" fillId="2" borderId="0" xfId="0" applyFont="1" applyFill="1" applyBorder="1"/>
    <xf numFmtId="49" fontId="11" fillId="2" borderId="1" xfId="0" applyNumberFormat="1" applyFont="1" applyFill="1" applyBorder="1" applyAlignment="1">
      <alignment horizontal="center"/>
    </xf>
    <xf numFmtId="0" fontId="11" fillId="2" borderId="0" xfId="0" applyFont="1" applyFill="1"/>
    <xf numFmtId="49" fontId="11" fillId="2" borderId="1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25" xfId="1" applyNumberFormat="1" applyFont="1" applyFill="1" applyBorder="1" applyAlignment="1">
      <alignment vertical="top" wrapText="1"/>
    </xf>
    <xf numFmtId="49" fontId="4" fillId="2" borderId="8" xfId="0" applyNumberFormat="1" applyFont="1" applyFill="1" applyBorder="1"/>
    <xf numFmtId="0" fontId="8" fillId="2" borderId="16" xfId="0" applyFont="1" applyFill="1" applyBorder="1" applyAlignment="1">
      <alignment horizontal="center" vertical="center" wrapText="1"/>
    </xf>
    <xf numFmtId="0" fontId="4" fillId="2" borderId="26" xfId="1" applyFont="1" applyFill="1" applyBorder="1" applyAlignment="1">
      <alignment vertical="top" wrapText="1"/>
    </xf>
    <xf numFmtId="4" fontId="4" fillId="2" borderId="26" xfId="1" applyNumberFormat="1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0" fontId="8" fillId="2" borderId="27" xfId="4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/>
    </xf>
    <xf numFmtId="2" fontId="8" fillId="2" borderId="28" xfId="4" applyNumberFormat="1" applyFont="1" applyFill="1" applyBorder="1" applyAlignment="1">
      <alignment horizontal="right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49" fontId="4" fillId="2" borderId="32" xfId="0" applyNumberFormat="1" applyFont="1" applyFill="1" applyBorder="1"/>
    <xf numFmtId="49" fontId="4" fillId="2" borderId="8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0" fontId="1" fillId="2" borderId="6" xfId="0" applyFont="1" applyFill="1" applyBorder="1" applyAlignment="1">
      <alignment horizontal="left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0" xfId="0" applyFont="1" applyFill="1"/>
    <xf numFmtId="49" fontId="7" fillId="2" borderId="0" xfId="0" applyNumberFormat="1" applyFont="1" applyFill="1" applyBorder="1"/>
    <xf numFmtId="49" fontId="7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top" wrapText="1"/>
    </xf>
    <xf numFmtId="0" fontId="18" fillId="2" borderId="8" xfId="0" applyFont="1" applyFill="1" applyBorder="1"/>
    <xf numFmtId="0" fontId="18" fillId="2" borderId="32" xfId="0" applyFont="1" applyFill="1" applyBorder="1"/>
    <xf numFmtId="0" fontId="7" fillId="2" borderId="32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vertical="center"/>
    </xf>
    <xf numFmtId="0" fontId="19" fillId="2" borderId="8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0" xfId="0" applyFont="1" applyFill="1"/>
    <xf numFmtId="0" fontId="7" fillId="2" borderId="8" xfId="0" applyFont="1" applyFill="1" applyBorder="1" applyAlignment="1">
      <alignment vertical="center" wrapText="1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left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 applyProtection="1">
      <alignment horizontal="left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168" fontId="7" fillId="2" borderId="8" xfId="6" applyNumberFormat="1" applyFont="1" applyFill="1" applyBorder="1" applyAlignment="1">
      <alignment vertical="center" wrapText="1"/>
    </xf>
    <xf numFmtId="168" fontId="7" fillId="2" borderId="8" xfId="6" applyNumberFormat="1" applyFont="1" applyFill="1" applyBorder="1" applyAlignment="1">
      <alignment vertical="top" wrapText="1"/>
    </xf>
    <xf numFmtId="49" fontId="5" fillId="2" borderId="2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168" fontId="7" fillId="2" borderId="31" xfId="6" applyNumberFormat="1" applyFont="1" applyFill="1" applyBorder="1" applyAlignment="1">
      <alignment vertical="top" wrapText="1"/>
    </xf>
    <xf numFmtId="49" fontId="7" fillId="2" borderId="8" xfId="0" applyNumberFormat="1" applyFont="1" applyFill="1" applyBorder="1"/>
    <xf numFmtId="0" fontId="7" fillId="2" borderId="8" xfId="0" applyFont="1" applyFill="1" applyBorder="1" applyAlignment="1">
      <alignment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/>
    <xf numFmtId="0" fontId="12" fillId="2" borderId="13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 wrapText="1"/>
    </xf>
    <xf numFmtId="0" fontId="7" fillId="2" borderId="31" xfId="0" applyNumberFormat="1" applyFont="1" applyFill="1" applyBorder="1" applyAlignment="1">
      <alignment horizontal="center" vertical="center" wrapText="1"/>
    </xf>
    <xf numFmtId="169" fontId="7" fillId="2" borderId="8" xfId="0" applyNumberFormat="1" applyFont="1" applyFill="1" applyBorder="1" applyAlignment="1">
      <alignment horizontal="center" vertical="center"/>
    </xf>
    <xf numFmtId="168" fontId="7" fillId="2" borderId="32" xfId="6" applyNumberFormat="1" applyFont="1" applyFill="1" applyBorder="1" applyAlignment="1">
      <alignment vertical="top" wrapText="1"/>
    </xf>
    <xf numFmtId="169" fontId="7" fillId="2" borderId="8" xfId="0" applyNumberFormat="1" applyFont="1" applyFill="1" applyBorder="1" applyAlignment="1">
      <alignment horizontal="center" vertical="center" wrapText="1"/>
    </xf>
    <xf numFmtId="0" fontId="7" fillId="2" borderId="32" xfId="0" applyNumberFormat="1" applyFont="1" applyFill="1" applyBorder="1" applyAlignment="1">
      <alignment horizontal="center" vertical="center" wrapText="1"/>
    </xf>
    <xf numFmtId="169" fontId="7" fillId="2" borderId="32" xfId="0" applyNumberFormat="1" applyFont="1" applyFill="1" applyBorder="1" applyAlignment="1">
      <alignment horizontal="center" vertical="center" wrapText="1"/>
    </xf>
    <xf numFmtId="0" fontId="23" fillId="2" borderId="0" xfId="0" applyFont="1" applyFill="1" applyAlignment="1">
      <alignment vertical="center"/>
    </xf>
    <xf numFmtId="0" fontId="24" fillId="2" borderId="0" xfId="0" applyFont="1" applyFill="1"/>
    <xf numFmtId="49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wrapText="1"/>
    </xf>
    <xf numFmtId="0" fontId="7" fillId="2" borderId="8" xfId="0" applyFont="1" applyFill="1" applyBorder="1" applyAlignment="1" applyProtection="1">
      <alignment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0" fontId="29" fillId="2" borderId="0" xfId="0" applyFont="1" applyFill="1" applyAlignment="1">
      <alignment horizontal="left"/>
    </xf>
    <xf numFmtId="0" fontId="27" fillId="2" borderId="0" xfId="0" applyFont="1" applyFill="1"/>
    <xf numFmtId="0" fontId="17" fillId="2" borderId="0" xfId="0" applyFont="1" applyFill="1"/>
    <xf numFmtId="0" fontId="7" fillId="2" borderId="0" xfId="0" applyFont="1" applyFill="1" applyAlignment="1">
      <alignment wrapText="1"/>
    </xf>
    <xf numFmtId="49" fontId="5" fillId="2" borderId="42" xfId="0" applyNumberFormat="1" applyFont="1" applyFill="1" applyBorder="1" applyAlignment="1">
      <alignment horizontal="center" vertical="center"/>
    </xf>
    <xf numFmtId="0" fontId="30" fillId="2" borderId="8" xfId="0" applyFont="1" applyFill="1" applyBorder="1"/>
    <xf numFmtId="0" fontId="30" fillId="2" borderId="0" xfId="0" applyFont="1" applyFill="1"/>
    <xf numFmtId="0" fontId="12" fillId="2" borderId="4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/>
    <xf numFmtId="0" fontId="7" fillId="2" borderId="0" xfId="0" applyFont="1" applyFill="1" applyAlignment="1"/>
    <xf numFmtId="0" fontId="4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/>
    <xf numFmtId="0" fontId="4" fillId="2" borderId="0" xfId="0" applyFont="1" applyFill="1" applyAlignment="1"/>
    <xf numFmtId="2" fontId="4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/>
    <xf numFmtId="49" fontId="2" fillId="2" borderId="0" xfId="0" applyNumberFormat="1" applyFont="1" applyFill="1" applyAlignment="1">
      <alignment vertical="center"/>
    </xf>
    <xf numFmtId="0" fontId="2" fillId="4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1" fontId="2" fillId="3" borderId="1" xfId="1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vertical="center" wrapText="1"/>
    </xf>
    <xf numFmtId="0" fontId="2" fillId="4" borderId="1" xfId="1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5" borderId="1" xfId="3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8" fillId="2" borderId="28" xfId="4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4" fillId="2" borderId="8" xfId="0" applyFont="1" applyFill="1" applyBorder="1"/>
    <xf numFmtId="0" fontId="2" fillId="2" borderId="16" xfId="0" applyFont="1" applyFill="1" applyBorder="1" applyAlignment="1">
      <alignment horizontal="right" vertical="center" wrapText="1"/>
    </xf>
    <xf numFmtId="49" fontId="2" fillId="2" borderId="23" xfId="0" applyNumberFormat="1" applyFont="1" applyFill="1" applyBorder="1" applyAlignment="1">
      <alignment horizontal="center" vertical="center"/>
    </xf>
    <xf numFmtId="0" fontId="2" fillId="2" borderId="1" xfId="5" applyNumberFormat="1" applyFont="1" applyFill="1" applyBorder="1" applyAlignment="1">
      <alignment horizontal="right" vertical="center" wrapText="1"/>
    </xf>
    <xf numFmtId="4" fontId="4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right" vertical="top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vertical="center" wrapText="1"/>
    </xf>
    <xf numFmtId="4" fontId="2" fillId="2" borderId="8" xfId="3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right" vertical="center" wrapText="1"/>
    </xf>
    <xf numFmtId="49" fontId="2" fillId="2" borderId="30" xfId="0" applyNumberFormat="1" applyFont="1" applyFill="1" applyBorder="1" applyAlignment="1">
      <alignment horizontal="center" vertical="center"/>
    </xf>
    <xf numFmtId="166" fontId="2" fillId="2" borderId="31" xfId="1" applyNumberFormat="1" applyFont="1" applyFill="1" applyBorder="1" applyAlignment="1">
      <alignment horizontal="right" vertical="center" wrapText="1"/>
    </xf>
    <xf numFmtId="0" fontId="2" fillId="2" borderId="1" xfId="5" applyNumberFormat="1" applyFont="1" applyFill="1" applyBorder="1" applyAlignment="1">
      <alignment vertical="center" wrapText="1"/>
    </xf>
    <xf numFmtId="0" fontId="16" fillId="2" borderId="8" xfId="0" applyFont="1" applyFill="1" applyBorder="1" applyAlignment="1">
      <alignment horizontal="center" vertical="center" wrapText="1"/>
    </xf>
    <xf numFmtId="164" fontId="11" fillId="3" borderId="1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horizontal="center" vertical="center" wrapText="1"/>
    </xf>
    <xf numFmtId="2" fontId="11" fillId="2" borderId="8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/>
    </xf>
    <xf numFmtId="0" fontId="7" fillId="2" borderId="22" xfId="4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center" vertical="center"/>
    </xf>
    <xf numFmtId="0" fontId="7" fillId="2" borderId="6" xfId="4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right" vertical="center" wrapText="1"/>
    </xf>
    <xf numFmtId="49" fontId="2" fillId="2" borderId="20" xfId="0" applyNumberFormat="1" applyFont="1" applyFill="1" applyBorder="1" applyAlignment="1">
      <alignment horizontal="center" vertical="center"/>
    </xf>
    <xf numFmtId="0" fontId="4" fillId="2" borderId="6" xfId="5" applyNumberFormat="1" applyFont="1" applyFill="1" applyBorder="1" applyAlignment="1">
      <alignment vertical="center" wrapText="1"/>
    </xf>
    <xf numFmtId="0" fontId="4" fillId="2" borderId="6" xfId="5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right" vertical="center" wrapText="1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right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/>
    </xf>
    <xf numFmtId="49" fontId="4" fillId="2" borderId="23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 wrapText="1"/>
    </xf>
    <xf numFmtId="49" fontId="4" fillId="2" borderId="20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2" fillId="2" borderId="8" xfId="0" applyFont="1" applyFill="1" applyBorder="1" applyAlignment="1">
      <alignment vertical="center" wrapText="1"/>
    </xf>
    <xf numFmtId="2" fontId="7" fillId="2" borderId="8" xfId="0" applyNumberFormat="1" applyFont="1" applyFill="1" applyBorder="1" applyAlignment="1">
      <alignment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 wrapText="1"/>
    </xf>
    <xf numFmtId="0" fontId="4" fillId="2" borderId="18" xfId="4" applyFont="1" applyFill="1" applyBorder="1" applyAlignment="1">
      <alignment horizontal="left" vertical="center" wrapText="1"/>
    </xf>
    <xf numFmtId="0" fontId="4" fillId="2" borderId="18" xfId="4" applyFont="1" applyFill="1" applyBorder="1" applyAlignment="1">
      <alignment horizontal="right" vertical="center" wrapText="1"/>
    </xf>
    <xf numFmtId="0" fontId="4" fillId="3" borderId="1" xfId="5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8" xfId="0" applyFont="1" applyFill="1" applyBorder="1"/>
    <xf numFmtId="0" fontId="4" fillId="3" borderId="1" xfId="5" applyNumberFormat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22" xfId="4" applyFont="1" applyFill="1" applyBorder="1" applyAlignment="1">
      <alignment horizontal="left" vertical="center" wrapText="1"/>
    </xf>
    <xf numFmtId="2" fontId="2" fillId="2" borderId="8" xfId="0" applyNumberFormat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31" xfId="0" applyFont="1" applyFill="1" applyBorder="1"/>
    <xf numFmtId="0" fontId="15" fillId="2" borderId="10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right" vertical="center" wrapText="1"/>
    </xf>
    <xf numFmtId="49" fontId="14" fillId="2" borderId="23" xfId="0" applyNumberFormat="1" applyFont="1" applyFill="1" applyBorder="1" applyAlignment="1">
      <alignment horizontal="center"/>
    </xf>
    <xf numFmtId="49" fontId="14" fillId="2" borderId="8" xfId="0" applyNumberFormat="1" applyFont="1" applyFill="1" applyBorder="1" applyAlignment="1">
      <alignment horizontal="center"/>
    </xf>
    <xf numFmtId="49" fontId="14" fillId="2" borderId="46" xfId="0" applyNumberFormat="1" applyFont="1" applyFill="1" applyBorder="1" applyAlignment="1">
      <alignment horizontal="center"/>
    </xf>
    <xf numFmtId="49" fontId="14" fillId="2" borderId="9" xfId="0" applyNumberFormat="1" applyFont="1" applyFill="1" applyBorder="1" applyAlignment="1">
      <alignment horizontal="center"/>
    </xf>
    <xf numFmtId="49" fontId="14" fillId="2" borderId="29" xfId="0" applyNumberFormat="1" applyFont="1" applyFill="1" applyBorder="1" applyAlignment="1">
      <alignment horizontal="center"/>
    </xf>
    <xf numFmtId="0" fontId="7" fillId="2" borderId="8" xfId="0" applyNumberFormat="1" applyFont="1" applyFill="1" applyBorder="1" applyAlignment="1" applyProtection="1">
      <alignment vertical="center" wrapText="1"/>
    </xf>
    <xf numFmtId="0" fontId="7" fillId="2" borderId="8" xfId="0" applyNumberFormat="1" applyFont="1" applyFill="1" applyBorder="1" applyAlignment="1" applyProtection="1">
      <alignment horizontal="center" vertical="center" wrapText="1"/>
    </xf>
    <xf numFmtId="1" fontId="7" fillId="2" borderId="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35" fillId="2" borderId="0" xfId="0" applyNumberFormat="1" applyFont="1" applyFill="1"/>
    <xf numFmtId="49" fontId="11" fillId="2" borderId="5" xfId="0" applyNumberFormat="1" applyFont="1" applyFill="1" applyBorder="1" applyAlignment="1">
      <alignment horizontal="center"/>
    </xf>
    <xf numFmtId="49" fontId="33" fillId="2" borderId="5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right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right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/>
    </xf>
    <xf numFmtId="0" fontId="37" fillId="2" borderId="0" xfId="0" applyFont="1" applyFill="1" applyAlignment="1">
      <alignment horizontal="right"/>
    </xf>
    <xf numFmtId="0" fontId="32" fillId="2" borderId="5" xfId="0" applyNumberFormat="1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left" vertical="center" wrapText="1"/>
    </xf>
    <xf numFmtId="2" fontId="32" fillId="2" borderId="1" xfId="0" applyNumberFormat="1" applyFont="1" applyFill="1" applyBorder="1" applyAlignment="1">
      <alignment horizontal="center" vertical="center" wrapText="1"/>
    </xf>
    <xf numFmtId="0" fontId="32" fillId="2" borderId="0" xfId="0" applyFont="1" applyFill="1"/>
    <xf numFmtId="2" fontId="32" fillId="2" borderId="0" xfId="0" applyNumberFormat="1" applyFont="1" applyFill="1"/>
    <xf numFmtId="164" fontId="32" fillId="2" borderId="5" xfId="0" applyNumberFormat="1" applyFont="1" applyFill="1" applyBorder="1" applyAlignment="1">
      <alignment horizontal="center" vertical="center"/>
    </xf>
    <xf numFmtId="2" fontId="34" fillId="2" borderId="1" xfId="0" applyNumberFormat="1" applyFont="1" applyFill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right" vertical="center" wrapText="1"/>
    </xf>
    <xf numFmtId="0" fontId="39" fillId="2" borderId="8" xfId="0" applyFont="1" applyFill="1" applyBorder="1" applyAlignment="1">
      <alignment horizontal="center" vertical="center" wrapText="1"/>
    </xf>
    <xf numFmtId="0" fontId="40" fillId="2" borderId="8" xfId="0" applyFont="1" applyFill="1" applyBorder="1" applyAlignment="1">
      <alignment vertical="center" wrapText="1"/>
    </xf>
    <xf numFmtId="2" fontId="41" fillId="2" borderId="8" xfId="2" applyNumberFormat="1" applyFont="1" applyFill="1" applyBorder="1" applyAlignment="1">
      <alignment horizontal="center" vertical="center"/>
    </xf>
    <xf numFmtId="2" fontId="41" fillId="2" borderId="8" xfId="0" applyNumberFormat="1" applyFont="1" applyFill="1" applyBorder="1" applyAlignment="1">
      <alignment horizontal="left" vertical="center" wrapText="1"/>
    </xf>
    <xf numFmtId="49" fontId="11" fillId="2" borderId="8" xfId="0" applyNumberFormat="1" applyFont="1" applyFill="1" applyBorder="1" applyAlignment="1">
      <alignment horizontal="center"/>
    </xf>
    <xf numFmtId="49" fontId="11" fillId="2" borderId="6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 vertical="center"/>
    </xf>
    <xf numFmtId="0" fontId="43" fillId="3" borderId="0" xfId="0" applyFont="1" applyFill="1"/>
    <xf numFmtId="0" fontId="4" fillId="2" borderId="30" xfId="0" applyFont="1" applyFill="1" applyBorder="1"/>
    <xf numFmtId="0" fontId="1" fillId="2" borderId="2" xfId="0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horizontal="right" vertical="center" wrapText="1"/>
    </xf>
    <xf numFmtId="4" fontId="7" fillId="2" borderId="7" xfId="1" applyNumberFormat="1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>
      <alignment horizontal="justify" vertical="center" wrapText="1"/>
    </xf>
    <xf numFmtId="2" fontId="4" fillId="2" borderId="12" xfId="0" applyNumberFormat="1" applyFont="1" applyFill="1" applyBorder="1" applyAlignment="1">
      <alignment horizontal="right" vertical="center" wrapText="1"/>
    </xf>
    <xf numFmtId="0" fontId="2" fillId="2" borderId="12" xfId="1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center" vertical="center"/>
    </xf>
    <xf numFmtId="0" fontId="43" fillId="3" borderId="8" xfId="0" applyFont="1" applyFill="1" applyBorder="1"/>
    <xf numFmtId="0" fontId="2" fillId="2" borderId="47" xfId="4" applyFont="1" applyFill="1" applyBorder="1" applyAlignment="1">
      <alignment horizontal="right" vertical="center" wrapText="1"/>
    </xf>
    <xf numFmtId="0" fontId="2" fillId="2" borderId="48" xfId="0" applyFont="1" applyFill="1" applyBorder="1" applyAlignment="1">
      <alignment horizontal="right" vertical="center" wrapText="1"/>
    </xf>
    <xf numFmtId="0" fontId="2" fillId="2" borderId="8" xfId="5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8" xfId="4" applyFont="1" applyFill="1" applyBorder="1" applyAlignment="1">
      <alignment horizontal="left" vertical="center" wrapText="1"/>
    </xf>
    <xf numFmtId="0" fontId="2" fillId="2" borderId="28" xfId="4" applyFont="1" applyFill="1" applyBorder="1" applyAlignment="1">
      <alignment horizontal="center" vertical="center" wrapText="1"/>
    </xf>
    <xf numFmtId="2" fontId="2" fillId="2" borderId="28" xfId="4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44" fillId="2" borderId="0" xfId="0" applyFont="1" applyFill="1"/>
    <xf numFmtId="49" fontId="5" fillId="2" borderId="0" xfId="0" applyNumberFormat="1" applyFont="1" applyFill="1"/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7" fillId="2" borderId="0" xfId="0" applyNumberFormat="1" applyFont="1" applyFill="1"/>
    <xf numFmtId="0" fontId="22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2" fontId="7" fillId="2" borderId="8" xfId="0" applyNumberFormat="1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2" fontId="45" fillId="2" borderId="1" xfId="0" applyNumberFormat="1" applyFont="1" applyFill="1" applyBorder="1" applyAlignment="1">
      <alignment horizontal="center" vertical="center" wrapText="1"/>
    </xf>
    <xf numFmtId="0" fontId="45" fillId="2" borderId="8" xfId="0" applyFont="1" applyFill="1" applyBorder="1" applyAlignment="1">
      <alignment wrapText="1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6" fillId="2" borderId="32" xfId="0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left" vertical="center" wrapText="1"/>
    </xf>
    <xf numFmtId="0" fontId="48" fillId="2" borderId="8" xfId="0" applyFont="1" applyFill="1" applyBorder="1" applyAlignment="1">
      <alignment vertical="center" wrapText="1"/>
    </xf>
    <xf numFmtId="0" fontId="4" fillId="2" borderId="46" xfId="0" applyFont="1" applyFill="1" applyBorder="1" applyAlignment="1">
      <alignment horizontal="center" vertical="center"/>
    </xf>
    <xf numFmtId="0" fontId="32" fillId="2" borderId="9" xfId="0" applyFont="1" applyFill="1" applyBorder="1" applyAlignment="1">
      <alignment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right" vertical="center" wrapText="1"/>
    </xf>
    <xf numFmtId="168" fontId="7" fillId="2" borderId="12" xfId="6" applyNumberFormat="1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right" vertical="center" wrapText="1"/>
    </xf>
    <xf numFmtId="0" fontId="32" fillId="2" borderId="1" xfId="1" applyFont="1" applyFill="1" applyBorder="1" applyAlignment="1">
      <alignment vertical="center" wrapText="1"/>
    </xf>
    <xf numFmtId="0" fontId="32" fillId="2" borderId="1" xfId="1" applyFont="1" applyFill="1" applyBorder="1" applyAlignment="1">
      <alignment vertical="top" wrapText="1"/>
    </xf>
    <xf numFmtId="0" fontId="38" fillId="2" borderId="0" xfId="0" applyFont="1" applyFill="1"/>
    <xf numFmtId="49" fontId="2" fillId="0" borderId="8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textRotation="90" wrapText="1"/>
    </xf>
    <xf numFmtId="49" fontId="5" fillId="2" borderId="0" xfId="0" applyNumberFormat="1" applyFont="1" applyFill="1"/>
    <xf numFmtId="0" fontId="4" fillId="2" borderId="2" xfId="0" applyFont="1" applyFill="1" applyBorder="1" applyAlignment="1">
      <alignment horizontal="center" vertical="center" textRotation="90" wrapText="1"/>
    </xf>
    <xf numFmtId="0" fontId="1" fillId="2" borderId="33" xfId="0" applyFont="1" applyFill="1" applyBorder="1" applyAlignment="1">
      <alignment horizontal="right" vertical="center" wrapText="1"/>
    </xf>
    <xf numFmtId="0" fontId="1" fillId="2" borderId="34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8" fillId="2" borderId="19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2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7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right" vertical="center" wrapText="1"/>
    </xf>
    <xf numFmtId="0" fontId="1" fillId="2" borderId="21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49" fontId="2" fillId="2" borderId="8" xfId="0" applyNumberFormat="1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49" fontId="7" fillId="2" borderId="0" xfId="0" applyNumberFormat="1" applyFont="1" applyFill="1"/>
    <xf numFmtId="49" fontId="7" fillId="2" borderId="1" xfId="0" applyNumberFormat="1" applyFont="1" applyFill="1" applyBorder="1" applyAlignment="1">
      <alignment horizontal="center" vertical="center" textRotation="90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textRotation="90" wrapText="1"/>
    </xf>
    <xf numFmtId="49" fontId="12" fillId="2" borderId="20" xfId="0" applyNumberFormat="1" applyFont="1" applyFill="1" applyBorder="1" applyAlignment="1">
      <alignment horizontal="center"/>
    </xf>
    <xf numFmtId="49" fontId="14" fillId="2" borderId="13" xfId="0" applyNumberFormat="1" applyFont="1" applyFill="1" applyBorder="1" applyAlignment="1">
      <alignment horizontal="center"/>
    </xf>
    <xf numFmtId="49" fontId="14" fillId="2" borderId="35" xfId="0" applyNumberFormat="1" applyFont="1" applyFill="1" applyBorder="1" applyAlignment="1">
      <alignment horizontal="center"/>
    </xf>
    <xf numFmtId="49" fontId="12" fillId="2" borderId="3" xfId="0" applyNumberFormat="1" applyFont="1" applyFill="1" applyBorder="1" applyAlignment="1">
      <alignment horizontal="center"/>
    </xf>
    <xf numFmtId="49" fontId="14" fillId="2" borderId="0" xfId="0" applyNumberFormat="1" applyFont="1" applyFill="1" applyBorder="1" applyAlignment="1">
      <alignment horizontal="center"/>
    </xf>
    <xf numFmtId="49" fontId="14" fillId="2" borderId="36" xfId="0" applyNumberFormat="1" applyFont="1" applyFill="1" applyBorder="1" applyAlignment="1">
      <alignment horizontal="center"/>
    </xf>
    <xf numFmtId="0" fontId="12" fillId="2" borderId="2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right" vertical="center" wrapText="1"/>
    </xf>
    <xf numFmtId="0" fontId="22" fillId="2" borderId="0" xfId="0" applyFont="1" applyFill="1" applyAlignment="1">
      <alignment vertical="center"/>
    </xf>
    <xf numFmtId="0" fontId="1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25" fillId="2" borderId="38" xfId="0" applyFont="1" applyFill="1" applyBorder="1" applyAlignment="1">
      <alignment horizontal="center" vertical="center" wrapText="1"/>
    </xf>
    <xf numFmtId="0" fontId="25" fillId="2" borderId="39" xfId="0" applyFont="1" applyFill="1" applyBorder="1" applyAlignment="1">
      <alignment horizontal="center" vertical="center" wrapText="1"/>
    </xf>
    <xf numFmtId="0" fontId="25" fillId="2" borderId="40" xfId="0" applyFont="1" applyFill="1" applyBorder="1" applyAlignment="1">
      <alignment horizontal="center" vertical="center" wrapText="1"/>
    </xf>
    <xf numFmtId="0" fontId="26" fillId="2" borderId="38" xfId="0" applyFont="1" applyFill="1" applyBorder="1" applyAlignment="1">
      <alignment horizontal="center" vertical="center" wrapText="1"/>
    </xf>
    <xf numFmtId="0" fontId="26" fillId="2" borderId="39" xfId="0" applyFont="1" applyFill="1" applyBorder="1" applyAlignment="1">
      <alignment horizontal="center" vertical="center" wrapText="1"/>
    </xf>
    <xf numFmtId="0" fontId="26" fillId="2" borderId="40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4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49" fontId="5" fillId="2" borderId="0" xfId="0" applyNumberFormat="1" applyFont="1" applyFill="1" applyAlignment="1">
      <alignment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2" fontId="12" fillId="2" borderId="8" xfId="0" applyNumberFormat="1" applyFont="1" applyFill="1" applyBorder="1" applyAlignment="1">
      <alignment horizontal="right" vertical="center" wrapText="1"/>
    </xf>
    <xf numFmtId="2" fontId="7" fillId="2" borderId="8" xfId="0" applyNumberFormat="1" applyFont="1" applyFill="1" applyBorder="1" applyAlignment="1">
      <alignment horizontal="right" vertical="center" wrapText="1"/>
    </xf>
    <xf numFmtId="0" fontId="26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/>
    </xf>
    <xf numFmtId="0" fontId="7" fillId="2" borderId="8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textRotation="90" wrapText="1"/>
    </xf>
    <xf numFmtId="0" fontId="5" fillId="2" borderId="45" xfId="0" applyFont="1" applyFill="1" applyBorder="1" applyAlignment="1">
      <alignment horizontal="center" vertical="center" textRotation="90" wrapText="1"/>
    </xf>
    <xf numFmtId="0" fontId="37" fillId="2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</cellXfs>
  <cellStyles count="7">
    <cellStyle name="Comma 2" xfId="6"/>
    <cellStyle name="Normal" xfId="0" builtinId="0"/>
    <cellStyle name="Normal 2" xfId="4"/>
    <cellStyle name="Normal_1_1" xfId="3"/>
    <cellStyle name="Normal_2_1" xfId="1"/>
    <cellStyle name="Normal_Kopsavilkums L1" xfId="5"/>
    <cellStyle name="Style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RBIN~1\AppData\Local\Temp\Tam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 neparedz %"/>
      <sheetName val="Būvn.koptāme"/>
      <sheetName val="Kopsavilkums"/>
      <sheetName val="1. Buvlaukums"/>
      <sheetName val="2. demontažas darbi"/>
      <sheetName val="3. fasade"/>
      <sheetName val="4. Durvis, logi"/>
      <sheetName val="5. grīdas "/>
      <sheetName val="6. apdares darbi "/>
      <sheetName val="7.jumts"/>
      <sheetName val="8.uguns.signaliz."/>
      <sheetName val="9 Apkures sistemas montaza"/>
      <sheetName val="10 siltumtrase"/>
      <sheetName val="11.Iekš.ūdensv. un kanaliz."/>
      <sheetName val="12. Arejie ŪK tikli"/>
      <sheetName val="13.Elektroinst"/>
      <sheetName val="14 Ventilac.sistema"/>
      <sheetName val="15. Labiek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1061"/>
  <sheetViews>
    <sheetView tabSelected="1" workbookViewId="0">
      <selection activeCell="F27" sqref="F27"/>
    </sheetView>
  </sheetViews>
  <sheetFormatPr defaultColWidth="11.42578125" defaultRowHeight="12.75" x14ac:dyDescent="0.2"/>
  <cols>
    <col min="1" max="1" width="7.140625" style="1" customWidth="1"/>
    <col min="2" max="2" width="14.42578125" style="21" customWidth="1"/>
    <col min="3" max="3" width="35.7109375" style="2" customWidth="1"/>
    <col min="4" max="4" width="13.5703125" style="2" customWidth="1"/>
    <col min="5" max="5" width="18.5703125" style="2" customWidth="1"/>
    <col min="6" max="166" width="11.42578125" style="2"/>
    <col min="167" max="167" width="3.85546875" style="2" customWidth="1"/>
    <col min="168" max="168" width="9" style="2" customWidth="1"/>
    <col min="169" max="169" width="29.7109375" style="2" customWidth="1"/>
    <col min="170" max="170" width="4" style="2" customWidth="1"/>
    <col min="171" max="174" width="7.7109375" style="2" customWidth="1"/>
    <col min="175" max="175" width="6.7109375" style="2" customWidth="1"/>
    <col min="176" max="176" width="7.7109375" style="2" customWidth="1"/>
    <col min="177" max="177" width="8.7109375" style="2" customWidth="1"/>
    <col min="178" max="180" width="7.7109375" style="2" customWidth="1"/>
    <col min="181" max="181" width="8.7109375" style="2" customWidth="1"/>
    <col min="182" max="182" width="10.28515625" style="2" customWidth="1"/>
    <col min="183" max="422" width="11.42578125" style="2"/>
    <col min="423" max="423" width="3.85546875" style="2" customWidth="1"/>
    <col min="424" max="424" width="9" style="2" customWidth="1"/>
    <col min="425" max="425" width="29.7109375" style="2" customWidth="1"/>
    <col min="426" max="426" width="4" style="2" customWidth="1"/>
    <col min="427" max="430" width="7.7109375" style="2" customWidth="1"/>
    <col min="431" max="431" width="6.7109375" style="2" customWidth="1"/>
    <col min="432" max="432" width="7.7109375" style="2" customWidth="1"/>
    <col min="433" max="433" width="8.7109375" style="2" customWidth="1"/>
    <col min="434" max="436" width="7.7109375" style="2" customWidth="1"/>
    <col min="437" max="437" width="8.7109375" style="2" customWidth="1"/>
    <col min="438" max="438" width="10.28515625" style="2" customWidth="1"/>
    <col min="439" max="678" width="11.42578125" style="2"/>
    <col min="679" max="679" width="3.85546875" style="2" customWidth="1"/>
    <col min="680" max="680" width="9" style="2" customWidth="1"/>
    <col min="681" max="681" width="29.7109375" style="2" customWidth="1"/>
    <col min="682" max="682" width="4" style="2" customWidth="1"/>
    <col min="683" max="686" width="7.7109375" style="2" customWidth="1"/>
    <col min="687" max="687" width="6.7109375" style="2" customWidth="1"/>
    <col min="688" max="688" width="7.7109375" style="2" customWidth="1"/>
    <col min="689" max="689" width="8.7109375" style="2" customWidth="1"/>
    <col min="690" max="692" width="7.7109375" style="2" customWidth="1"/>
    <col min="693" max="693" width="8.7109375" style="2" customWidth="1"/>
    <col min="694" max="694" width="10.28515625" style="2" customWidth="1"/>
    <col min="695" max="934" width="11.42578125" style="2"/>
    <col min="935" max="935" width="3.85546875" style="2" customWidth="1"/>
    <col min="936" max="936" width="9" style="2" customWidth="1"/>
    <col min="937" max="937" width="29.7109375" style="2" customWidth="1"/>
    <col min="938" max="938" width="4" style="2" customWidth="1"/>
    <col min="939" max="942" width="7.7109375" style="2" customWidth="1"/>
    <col min="943" max="943" width="6.7109375" style="2" customWidth="1"/>
    <col min="944" max="944" width="7.7109375" style="2" customWidth="1"/>
    <col min="945" max="945" width="8.7109375" style="2" customWidth="1"/>
    <col min="946" max="948" width="7.7109375" style="2" customWidth="1"/>
    <col min="949" max="949" width="8.7109375" style="2" customWidth="1"/>
    <col min="950" max="950" width="10.28515625" style="2" customWidth="1"/>
    <col min="951" max="1190" width="11.42578125" style="2"/>
    <col min="1191" max="1191" width="3.85546875" style="2" customWidth="1"/>
    <col min="1192" max="1192" width="9" style="2" customWidth="1"/>
    <col min="1193" max="1193" width="29.7109375" style="2" customWidth="1"/>
    <col min="1194" max="1194" width="4" style="2" customWidth="1"/>
    <col min="1195" max="1198" width="7.7109375" style="2" customWidth="1"/>
    <col min="1199" max="1199" width="6.7109375" style="2" customWidth="1"/>
    <col min="1200" max="1200" width="7.7109375" style="2" customWidth="1"/>
    <col min="1201" max="1201" width="8.7109375" style="2" customWidth="1"/>
    <col min="1202" max="1204" width="7.7109375" style="2" customWidth="1"/>
    <col min="1205" max="1205" width="8.7109375" style="2" customWidth="1"/>
    <col min="1206" max="1206" width="10.28515625" style="2" customWidth="1"/>
    <col min="1207" max="1446" width="11.42578125" style="2"/>
    <col min="1447" max="1447" width="3.85546875" style="2" customWidth="1"/>
    <col min="1448" max="1448" width="9" style="2" customWidth="1"/>
    <col min="1449" max="1449" width="29.7109375" style="2" customWidth="1"/>
    <col min="1450" max="1450" width="4" style="2" customWidth="1"/>
    <col min="1451" max="1454" width="7.7109375" style="2" customWidth="1"/>
    <col min="1455" max="1455" width="6.7109375" style="2" customWidth="1"/>
    <col min="1456" max="1456" width="7.7109375" style="2" customWidth="1"/>
    <col min="1457" max="1457" width="8.7109375" style="2" customWidth="1"/>
    <col min="1458" max="1460" width="7.7109375" style="2" customWidth="1"/>
    <col min="1461" max="1461" width="8.7109375" style="2" customWidth="1"/>
    <col min="1462" max="1462" width="10.28515625" style="2" customWidth="1"/>
    <col min="1463" max="1702" width="11.42578125" style="2"/>
    <col min="1703" max="1703" width="3.85546875" style="2" customWidth="1"/>
    <col min="1704" max="1704" width="9" style="2" customWidth="1"/>
    <col min="1705" max="1705" width="29.7109375" style="2" customWidth="1"/>
    <col min="1706" max="1706" width="4" style="2" customWidth="1"/>
    <col min="1707" max="1710" width="7.7109375" style="2" customWidth="1"/>
    <col min="1711" max="1711" width="6.7109375" style="2" customWidth="1"/>
    <col min="1712" max="1712" width="7.7109375" style="2" customWidth="1"/>
    <col min="1713" max="1713" width="8.7109375" style="2" customWidth="1"/>
    <col min="1714" max="1716" width="7.7109375" style="2" customWidth="1"/>
    <col min="1717" max="1717" width="8.7109375" style="2" customWidth="1"/>
    <col min="1718" max="1718" width="10.28515625" style="2" customWidth="1"/>
    <col min="1719" max="1958" width="11.42578125" style="2"/>
    <col min="1959" max="1959" width="3.85546875" style="2" customWidth="1"/>
    <col min="1960" max="1960" width="9" style="2" customWidth="1"/>
    <col min="1961" max="1961" width="29.7109375" style="2" customWidth="1"/>
    <col min="1962" max="1962" width="4" style="2" customWidth="1"/>
    <col min="1963" max="1966" width="7.7109375" style="2" customWidth="1"/>
    <col min="1967" max="1967" width="6.7109375" style="2" customWidth="1"/>
    <col min="1968" max="1968" width="7.7109375" style="2" customWidth="1"/>
    <col min="1969" max="1969" width="8.7109375" style="2" customWidth="1"/>
    <col min="1970" max="1972" width="7.7109375" style="2" customWidth="1"/>
    <col min="1973" max="1973" width="8.7109375" style="2" customWidth="1"/>
    <col min="1974" max="1974" width="10.28515625" style="2" customWidth="1"/>
    <col min="1975" max="2214" width="11.42578125" style="2"/>
    <col min="2215" max="2215" width="3.85546875" style="2" customWidth="1"/>
    <col min="2216" max="2216" width="9" style="2" customWidth="1"/>
    <col min="2217" max="2217" width="29.7109375" style="2" customWidth="1"/>
    <col min="2218" max="2218" width="4" style="2" customWidth="1"/>
    <col min="2219" max="2222" width="7.7109375" style="2" customWidth="1"/>
    <col min="2223" max="2223" width="6.7109375" style="2" customWidth="1"/>
    <col min="2224" max="2224" width="7.7109375" style="2" customWidth="1"/>
    <col min="2225" max="2225" width="8.7109375" style="2" customWidth="1"/>
    <col min="2226" max="2228" width="7.7109375" style="2" customWidth="1"/>
    <col min="2229" max="2229" width="8.7109375" style="2" customWidth="1"/>
    <col min="2230" max="2230" width="10.28515625" style="2" customWidth="1"/>
    <col min="2231" max="2470" width="11.42578125" style="2"/>
    <col min="2471" max="2471" width="3.85546875" style="2" customWidth="1"/>
    <col min="2472" max="2472" width="9" style="2" customWidth="1"/>
    <col min="2473" max="2473" width="29.7109375" style="2" customWidth="1"/>
    <col min="2474" max="2474" width="4" style="2" customWidth="1"/>
    <col min="2475" max="2478" width="7.7109375" style="2" customWidth="1"/>
    <col min="2479" max="2479" width="6.7109375" style="2" customWidth="1"/>
    <col min="2480" max="2480" width="7.7109375" style="2" customWidth="1"/>
    <col min="2481" max="2481" width="8.7109375" style="2" customWidth="1"/>
    <col min="2482" max="2484" width="7.7109375" style="2" customWidth="1"/>
    <col min="2485" max="2485" width="8.7109375" style="2" customWidth="1"/>
    <col min="2486" max="2486" width="10.28515625" style="2" customWidth="1"/>
    <col min="2487" max="2726" width="11.42578125" style="2"/>
    <col min="2727" max="2727" width="3.85546875" style="2" customWidth="1"/>
    <col min="2728" max="2728" width="9" style="2" customWidth="1"/>
    <col min="2729" max="2729" width="29.7109375" style="2" customWidth="1"/>
    <col min="2730" max="2730" width="4" style="2" customWidth="1"/>
    <col min="2731" max="2734" width="7.7109375" style="2" customWidth="1"/>
    <col min="2735" max="2735" width="6.7109375" style="2" customWidth="1"/>
    <col min="2736" max="2736" width="7.7109375" style="2" customWidth="1"/>
    <col min="2737" max="2737" width="8.7109375" style="2" customWidth="1"/>
    <col min="2738" max="2740" width="7.7109375" style="2" customWidth="1"/>
    <col min="2741" max="2741" width="8.7109375" style="2" customWidth="1"/>
    <col min="2742" max="2742" width="10.28515625" style="2" customWidth="1"/>
    <col min="2743" max="2982" width="11.42578125" style="2"/>
    <col min="2983" max="2983" width="3.85546875" style="2" customWidth="1"/>
    <col min="2984" max="2984" width="9" style="2" customWidth="1"/>
    <col min="2985" max="2985" width="29.7109375" style="2" customWidth="1"/>
    <col min="2986" max="2986" width="4" style="2" customWidth="1"/>
    <col min="2987" max="2990" width="7.7109375" style="2" customWidth="1"/>
    <col min="2991" max="2991" width="6.7109375" style="2" customWidth="1"/>
    <col min="2992" max="2992" width="7.7109375" style="2" customWidth="1"/>
    <col min="2993" max="2993" width="8.7109375" style="2" customWidth="1"/>
    <col min="2994" max="2996" width="7.7109375" style="2" customWidth="1"/>
    <col min="2997" max="2997" width="8.7109375" style="2" customWidth="1"/>
    <col min="2998" max="2998" width="10.28515625" style="2" customWidth="1"/>
    <col min="2999" max="3238" width="11.42578125" style="2"/>
    <col min="3239" max="3239" width="3.85546875" style="2" customWidth="1"/>
    <col min="3240" max="3240" width="9" style="2" customWidth="1"/>
    <col min="3241" max="3241" width="29.7109375" style="2" customWidth="1"/>
    <col min="3242" max="3242" width="4" style="2" customWidth="1"/>
    <col min="3243" max="3246" width="7.7109375" style="2" customWidth="1"/>
    <col min="3247" max="3247" width="6.7109375" style="2" customWidth="1"/>
    <col min="3248" max="3248" width="7.7109375" style="2" customWidth="1"/>
    <col min="3249" max="3249" width="8.7109375" style="2" customWidth="1"/>
    <col min="3250" max="3252" width="7.7109375" style="2" customWidth="1"/>
    <col min="3253" max="3253" width="8.7109375" style="2" customWidth="1"/>
    <col min="3254" max="3254" width="10.28515625" style="2" customWidth="1"/>
    <col min="3255" max="3494" width="11.42578125" style="2"/>
    <col min="3495" max="3495" width="3.85546875" style="2" customWidth="1"/>
    <col min="3496" max="3496" width="9" style="2" customWidth="1"/>
    <col min="3497" max="3497" width="29.7109375" style="2" customWidth="1"/>
    <col min="3498" max="3498" width="4" style="2" customWidth="1"/>
    <col min="3499" max="3502" width="7.7109375" style="2" customWidth="1"/>
    <col min="3503" max="3503" width="6.7109375" style="2" customWidth="1"/>
    <col min="3504" max="3504" width="7.7109375" style="2" customWidth="1"/>
    <col min="3505" max="3505" width="8.7109375" style="2" customWidth="1"/>
    <col min="3506" max="3508" width="7.7109375" style="2" customWidth="1"/>
    <col min="3509" max="3509" width="8.7109375" style="2" customWidth="1"/>
    <col min="3510" max="3510" width="10.28515625" style="2" customWidth="1"/>
    <col min="3511" max="3750" width="11.42578125" style="2"/>
    <col min="3751" max="3751" width="3.85546875" style="2" customWidth="1"/>
    <col min="3752" max="3752" width="9" style="2" customWidth="1"/>
    <col min="3753" max="3753" width="29.7109375" style="2" customWidth="1"/>
    <col min="3754" max="3754" width="4" style="2" customWidth="1"/>
    <col min="3755" max="3758" width="7.7109375" style="2" customWidth="1"/>
    <col min="3759" max="3759" width="6.7109375" style="2" customWidth="1"/>
    <col min="3760" max="3760" width="7.7109375" style="2" customWidth="1"/>
    <col min="3761" max="3761" width="8.7109375" style="2" customWidth="1"/>
    <col min="3762" max="3764" width="7.7109375" style="2" customWidth="1"/>
    <col min="3765" max="3765" width="8.7109375" style="2" customWidth="1"/>
    <col min="3766" max="3766" width="10.28515625" style="2" customWidth="1"/>
    <col min="3767" max="4006" width="11.42578125" style="2"/>
    <col min="4007" max="4007" width="3.85546875" style="2" customWidth="1"/>
    <col min="4008" max="4008" width="9" style="2" customWidth="1"/>
    <col min="4009" max="4009" width="29.7109375" style="2" customWidth="1"/>
    <col min="4010" max="4010" width="4" style="2" customWidth="1"/>
    <col min="4011" max="4014" width="7.7109375" style="2" customWidth="1"/>
    <col min="4015" max="4015" width="6.7109375" style="2" customWidth="1"/>
    <col min="4016" max="4016" width="7.7109375" style="2" customWidth="1"/>
    <col min="4017" max="4017" width="8.7109375" style="2" customWidth="1"/>
    <col min="4018" max="4020" width="7.7109375" style="2" customWidth="1"/>
    <col min="4021" max="4021" width="8.7109375" style="2" customWidth="1"/>
    <col min="4022" max="4022" width="10.28515625" style="2" customWidth="1"/>
    <col min="4023" max="4262" width="11.42578125" style="2"/>
    <col min="4263" max="4263" width="3.85546875" style="2" customWidth="1"/>
    <col min="4264" max="4264" width="9" style="2" customWidth="1"/>
    <col min="4265" max="4265" width="29.7109375" style="2" customWidth="1"/>
    <col min="4266" max="4266" width="4" style="2" customWidth="1"/>
    <col min="4267" max="4270" width="7.7109375" style="2" customWidth="1"/>
    <col min="4271" max="4271" width="6.7109375" style="2" customWidth="1"/>
    <col min="4272" max="4272" width="7.7109375" style="2" customWidth="1"/>
    <col min="4273" max="4273" width="8.7109375" style="2" customWidth="1"/>
    <col min="4274" max="4276" width="7.7109375" style="2" customWidth="1"/>
    <col min="4277" max="4277" width="8.7109375" style="2" customWidth="1"/>
    <col min="4278" max="4278" width="10.28515625" style="2" customWidth="1"/>
    <col min="4279" max="4518" width="11.42578125" style="2"/>
    <col min="4519" max="4519" width="3.85546875" style="2" customWidth="1"/>
    <col min="4520" max="4520" width="9" style="2" customWidth="1"/>
    <col min="4521" max="4521" width="29.7109375" style="2" customWidth="1"/>
    <col min="4522" max="4522" width="4" style="2" customWidth="1"/>
    <col min="4523" max="4526" width="7.7109375" style="2" customWidth="1"/>
    <col min="4527" max="4527" width="6.7109375" style="2" customWidth="1"/>
    <col min="4528" max="4528" width="7.7109375" style="2" customWidth="1"/>
    <col min="4529" max="4529" width="8.7109375" style="2" customWidth="1"/>
    <col min="4530" max="4532" width="7.7109375" style="2" customWidth="1"/>
    <col min="4533" max="4533" width="8.7109375" style="2" customWidth="1"/>
    <col min="4534" max="4534" width="10.28515625" style="2" customWidth="1"/>
    <col min="4535" max="4774" width="11.42578125" style="2"/>
    <col min="4775" max="4775" width="3.85546875" style="2" customWidth="1"/>
    <col min="4776" max="4776" width="9" style="2" customWidth="1"/>
    <col min="4777" max="4777" width="29.7109375" style="2" customWidth="1"/>
    <col min="4778" max="4778" width="4" style="2" customWidth="1"/>
    <col min="4779" max="4782" width="7.7109375" style="2" customWidth="1"/>
    <col min="4783" max="4783" width="6.7109375" style="2" customWidth="1"/>
    <col min="4784" max="4784" width="7.7109375" style="2" customWidth="1"/>
    <col min="4785" max="4785" width="8.7109375" style="2" customWidth="1"/>
    <col min="4786" max="4788" width="7.7109375" style="2" customWidth="1"/>
    <col min="4789" max="4789" width="8.7109375" style="2" customWidth="1"/>
    <col min="4790" max="4790" width="10.28515625" style="2" customWidth="1"/>
    <col min="4791" max="5030" width="11.42578125" style="2"/>
    <col min="5031" max="5031" width="3.85546875" style="2" customWidth="1"/>
    <col min="5032" max="5032" width="9" style="2" customWidth="1"/>
    <col min="5033" max="5033" width="29.7109375" style="2" customWidth="1"/>
    <col min="5034" max="5034" width="4" style="2" customWidth="1"/>
    <col min="5035" max="5038" width="7.7109375" style="2" customWidth="1"/>
    <col min="5039" max="5039" width="6.7109375" style="2" customWidth="1"/>
    <col min="5040" max="5040" width="7.7109375" style="2" customWidth="1"/>
    <col min="5041" max="5041" width="8.7109375" style="2" customWidth="1"/>
    <col min="5042" max="5044" width="7.7109375" style="2" customWidth="1"/>
    <col min="5045" max="5045" width="8.7109375" style="2" customWidth="1"/>
    <col min="5046" max="5046" width="10.28515625" style="2" customWidth="1"/>
    <col min="5047" max="5286" width="11.42578125" style="2"/>
    <col min="5287" max="5287" width="3.85546875" style="2" customWidth="1"/>
    <col min="5288" max="5288" width="9" style="2" customWidth="1"/>
    <col min="5289" max="5289" width="29.7109375" style="2" customWidth="1"/>
    <col min="5290" max="5290" width="4" style="2" customWidth="1"/>
    <col min="5291" max="5294" width="7.7109375" style="2" customWidth="1"/>
    <col min="5295" max="5295" width="6.7109375" style="2" customWidth="1"/>
    <col min="5296" max="5296" width="7.7109375" style="2" customWidth="1"/>
    <col min="5297" max="5297" width="8.7109375" style="2" customWidth="1"/>
    <col min="5298" max="5300" width="7.7109375" style="2" customWidth="1"/>
    <col min="5301" max="5301" width="8.7109375" style="2" customWidth="1"/>
    <col min="5302" max="5302" width="10.28515625" style="2" customWidth="1"/>
    <col min="5303" max="5542" width="11.42578125" style="2"/>
    <col min="5543" max="5543" width="3.85546875" style="2" customWidth="1"/>
    <col min="5544" max="5544" width="9" style="2" customWidth="1"/>
    <col min="5545" max="5545" width="29.7109375" style="2" customWidth="1"/>
    <col min="5546" max="5546" width="4" style="2" customWidth="1"/>
    <col min="5547" max="5550" width="7.7109375" style="2" customWidth="1"/>
    <col min="5551" max="5551" width="6.7109375" style="2" customWidth="1"/>
    <col min="5552" max="5552" width="7.7109375" style="2" customWidth="1"/>
    <col min="5553" max="5553" width="8.7109375" style="2" customWidth="1"/>
    <col min="5554" max="5556" width="7.7109375" style="2" customWidth="1"/>
    <col min="5557" max="5557" width="8.7109375" style="2" customWidth="1"/>
    <col min="5558" max="5558" width="10.28515625" style="2" customWidth="1"/>
    <col min="5559" max="5798" width="11.42578125" style="2"/>
    <col min="5799" max="5799" width="3.85546875" style="2" customWidth="1"/>
    <col min="5800" max="5800" width="9" style="2" customWidth="1"/>
    <col min="5801" max="5801" width="29.7109375" style="2" customWidth="1"/>
    <col min="5802" max="5802" width="4" style="2" customWidth="1"/>
    <col min="5803" max="5806" width="7.7109375" style="2" customWidth="1"/>
    <col min="5807" max="5807" width="6.7109375" style="2" customWidth="1"/>
    <col min="5808" max="5808" width="7.7109375" style="2" customWidth="1"/>
    <col min="5809" max="5809" width="8.7109375" style="2" customWidth="1"/>
    <col min="5810" max="5812" width="7.7109375" style="2" customWidth="1"/>
    <col min="5813" max="5813" width="8.7109375" style="2" customWidth="1"/>
    <col min="5814" max="5814" width="10.28515625" style="2" customWidth="1"/>
    <col min="5815" max="6054" width="11.42578125" style="2"/>
    <col min="6055" max="6055" width="3.85546875" style="2" customWidth="1"/>
    <col min="6056" max="6056" width="9" style="2" customWidth="1"/>
    <col min="6057" max="6057" width="29.7109375" style="2" customWidth="1"/>
    <col min="6058" max="6058" width="4" style="2" customWidth="1"/>
    <col min="6059" max="6062" width="7.7109375" style="2" customWidth="1"/>
    <col min="6063" max="6063" width="6.7109375" style="2" customWidth="1"/>
    <col min="6064" max="6064" width="7.7109375" style="2" customWidth="1"/>
    <col min="6065" max="6065" width="8.7109375" style="2" customWidth="1"/>
    <col min="6066" max="6068" width="7.7109375" style="2" customWidth="1"/>
    <col min="6069" max="6069" width="8.7109375" style="2" customWidth="1"/>
    <col min="6070" max="6070" width="10.28515625" style="2" customWidth="1"/>
    <col min="6071" max="6310" width="11.42578125" style="2"/>
    <col min="6311" max="6311" width="3.85546875" style="2" customWidth="1"/>
    <col min="6312" max="6312" width="9" style="2" customWidth="1"/>
    <col min="6313" max="6313" width="29.7109375" style="2" customWidth="1"/>
    <col min="6314" max="6314" width="4" style="2" customWidth="1"/>
    <col min="6315" max="6318" width="7.7109375" style="2" customWidth="1"/>
    <col min="6319" max="6319" width="6.7109375" style="2" customWidth="1"/>
    <col min="6320" max="6320" width="7.7109375" style="2" customWidth="1"/>
    <col min="6321" max="6321" width="8.7109375" style="2" customWidth="1"/>
    <col min="6322" max="6324" width="7.7109375" style="2" customWidth="1"/>
    <col min="6325" max="6325" width="8.7109375" style="2" customWidth="1"/>
    <col min="6326" max="6326" width="10.28515625" style="2" customWidth="1"/>
    <col min="6327" max="6566" width="11.42578125" style="2"/>
    <col min="6567" max="6567" width="3.85546875" style="2" customWidth="1"/>
    <col min="6568" max="6568" width="9" style="2" customWidth="1"/>
    <col min="6569" max="6569" width="29.7109375" style="2" customWidth="1"/>
    <col min="6570" max="6570" width="4" style="2" customWidth="1"/>
    <col min="6571" max="6574" width="7.7109375" style="2" customWidth="1"/>
    <col min="6575" max="6575" width="6.7109375" style="2" customWidth="1"/>
    <col min="6576" max="6576" width="7.7109375" style="2" customWidth="1"/>
    <col min="6577" max="6577" width="8.7109375" style="2" customWidth="1"/>
    <col min="6578" max="6580" width="7.7109375" style="2" customWidth="1"/>
    <col min="6581" max="6581" width="8.7109375" style="2" customWidth="1"/>
    <col min="6582" max="6582" width="10.28515625" style="2" customWidth="1"/>
    <col min="6583" max="6822" width="11.42578125" style="2"/>
    <col min="6823" max="6823" width="3.85546875" style="2" customWidth="1"/>
    <col min="6824" max="6824" width="9" style="2" customWidth="1"/>
    <col min="6825" max="6825" width="29.7109375" style="2" customWidth="1"/>
    <col min="6826" max="6826" width="4" style="2" customWidth="1"/>
    <col min="6827" max="6830" width="7.7109375" style="2" customWidth="1"/>
    <col min="6831" max="6831" width="6.7109375" style="2" customWidth="1"/>
    <col min="6832" max="6832" width="7.7109375" style="2" customWidth="1"/>
    <col min="6833" max="6833" width="8.7109375" style="2" customWidth="1"/>
    <col min="6834" max="6836" width="7.7109375" style="2" customWidth="1"/>
    <col min="6837" max="6837" width="8.7109375" style="2" customWidth="1"/>
    <col min="6838" max="6838" width="10.28515625" style="2" customWidth="1"/>
    <col min="6839" max="7078" width="11.42578125" style="2"/>
    <col min="7079" max="7079" width="3.85546875" style="2" customWidth="1"/>
    <col min="7080" max="7080" width="9" style="2" customWidth="1"/>
    <col min="7081" max="7081" width="29.7109375" style="2" customWidth="1"/>
    <col min="7082" max="7082" width="4" style="2" customWidth="1"/>
    <col min="7083" max="7086" width="7.7109375" style="2" customWidth="1"/>
    <col min="7087" max="7087" width="6.7109375" style="2" customWidth="1"/>
    <col min="7088" max="7088" width="7.7109375" style="2" customWidth="1"/>
    <col min="7089" max="7089" width="8.7109375" style="2" customWidth="1"/>
    <col min="7090" max="7092" width="7.7109375" style="2" customWidth="1"/>
    <col min="7093" max="7093" width="8.7109375" style="2" customWidth="1"/>
    <col min="7094" max="7094" width="10.28515625" style="2" customWidth="1"/>
    <col min="7095" max="7334" width="11.42578125" style="2"/>
    <col min="7335" max="7335" width="3.85546875" style="2" customWidth="1"/>
    <col min="7336" max="7336" width="9" style="2" customWidth="1"/>
    <col min="7337" max="7337" width="29.7109375" style="2" customWidth="1"/>
    <col min="7338" max="7338" width="4" style="2" customWidth="1"/>
    <col min="7339" max="7342" width="7.7109375" style="2" customWidth="1"/>
    <col min="7343" max="7343" width="6.7109375" style="2" customWidth="1"/>
    <col min="7344" max="7344" width="7.7109375" style="2" customWidth="1"/>
    <col min="7345" max="7345" width="8.7109375" style="2" customWidth="1"/>
    <col min="7346" max="7348" width="7.7109375" style="2" customWidth="1"/>
    <col min="7349" max="7349" width="8.7109375" style="2" customWidth="1"/>
    <col min="7350" max="7350" width="10.28515625" style="2" customWidth="1"/>
    <col min="7351" max="7590" width="11.42578125" style="2"/>
    <col min="7591" max="7591" width="3.85546875" style="2" customWidth="1"/>
    <col min="7592" max="7592" width="9" style="2" customWidth="1"/>
    <col min="7593" max="7593" width="29.7109375" style="2" customWidth="1"/>
    <col min="7594" max="7594" width="4" style="2" customWidth="1"/>
    <col min="7595" max="7598" width="7.7109375" style="2" customWidth="1"/>
    <col min="7599" max="7599" width="6.7109375" style="2" customWidth="1"/>
    <col min="7600" max="7600" width="7.7109375" style="2" customWidth="1"/>
    <col min="7601" max="7601" width="8.7109375" style="2" customWidth="1"/>
    <col min="7602" max="7604" width="7.7109375" style="2" customWidth="1"/>
    <col min="7605" max="7605" width="8.7109375" style="2" customWidth="1"/>
    <col min="7606" max="7606" width="10.28515625" style="2" customWidth="1"/>
    <col min="7607" max="7846" width="11.42578125" style="2"/>
    <col min="7847" max="7847" width="3.85546875" style="2" customWidth="1"/>
    <col min="7848" max="7848" width="9" style="2" customWidth="1"/>
    <col min="7849" max="7849" width="29.7109375" style="2" customWidth="1"/>
    <col min="7850" max="7850" width="4" style="2" customWidth="1"/>
    <col min="7851" max="7854" width="7.7109375" style="2" customWidth="1"/>
    <col min="7855" max="7855" width="6.7109375" style="2" customWidth="1"/>
    <col min="7856" max="7856" width="7.7109375" style="2" customWidth="1"/>
    <col min="7857" max="7857" width="8.7109375" style="2" customWidth="1"/>
    <col min="7858" max="7860" width="7.7109375" style="2" customWidth="1"/>
    <col min="7861" max="7861" width="8.7109375" style="2" customWidth="1"/>
    <col min="7862" max="7862" width="10.28515625" style="2" customWidth="1"/>
    <col min="7863" max="8102" width="11.42578125" style="2"/>
    <col min="8103" max="8103" width="3.85546875" style="2" customWidth="1"/>
    <col min="8104" max="8104" width="9" style="2" customWidth="1"/>
    <col min="8105" max="8105" width="29.7109375" style="2" customWidth="1"/>
    <col min="8106" max="8106" width="4" style="2" customWidth="1"/>
    <col min="8107" max="8110" width="7.7109375" style="2" customWidth="1"/>
    <col min="8111" max="8111" width="6.7109375" style="2" customWidth="1"/>
    <col min="8112" max="8112" width="7.7109375" style="2" customWidth="1"/>
    <col min="8113" max="8113" width="8.7109375" style="2" customWidth="1"/>
    <col min="8114" max="8116" width="7.7109375" style="2" customWidth="1"/>
    <col min="8117" max="8117" width="8.7109375" style="2" customWidth="1"/>
    <col min="8118" max="8118" width="10.28515625" style="2" customWidth="1"/>
    <col min="8119" max="8358" width="11.42578125" style="2"/>
    <col min="8359" max="8359" width="3.85546875" style="2" customWidth="1"/>
    <col min="8360" max="8360" width="9" style="2" customWidth="1"/>
    <col min="8361" max="8361" width="29.7109375" style="2" customWidth="1"/>
    <col min="8362" max="8362" width="4" style="2" customWidth="1"/>
    <col min="8363" max="8366" width="7.7109375" style="2" customWidth="1"/>
    <col min="8367" max="8367" width="6.7109375" style="2" customWidth="1"/>
    <col min="8368" max="8368" width="7.7109375" style="2" customWidth="1"/>
    <col min="8369" max="8369" width="8.7109375" style="2" customWidth="1"/>
    <col min="8370" max="8372" width="7.7109375" style="2" customWidth="1"/>
    <col min="8373" max="8373" width="8.7109375" style="2" customWidth="1"/>
    <col min="8374" max="8374" width="10.28515625" style="2" customWidth="1"/>
    <col min="8375" max="8614" width="11.42578125" style="2"/>
    <col min="8615" max="8615" width="3.85546875" style="2" customWidth="1"/>
    <col min="8616" max="8616" width="9" style="2" customWidth="1"/>
    <col min="8617" max="8617" width="29.7109375" style="2" customWidth="1"/>
    <col min="8618" max="8618" width="4" style="2" customWidth="1"/>
    <col min="8619" max="8622" width="7.7109375" style="2" customWidth="1"/>
    <col min="8623" max="8623" width="6.7109375" style="2" customWidth="1"/>
    <col min="8624" max="8624" width="7.7109375" style="2" customWidth="1"/>
    <col min="8625" max="8625" width="8.7109375" style="2" customWidth="1"/>
    <col min="8626" max="8628" width="7.7109375" style="2" customWidth="1"/>
    <col min="8629" max="8629" width="8.7109375" style="2" customWidth="1"/>
    <col min="8630" max="8630" width="10.28515625" style="2" customWidth="1"/>
    <col min="8631" max="8870" width="11.42578125" style="2"/>
    <col min="8871" max="8871" width="3.85546875" style="2" customWidth="1"/>
    <col min="8872" max="8872" width="9" style="2" customWidth="1"/>
    <col min="8873" max="8873" width="29.7109375" style="2" customWidth="1"/>
    <col min="8874" max="8874" width="4" style="2" customWidth="1"/>
    <col min="8875" max="8878" width="7.7109375" style="2" customWidth="1"/>
    <col min="8879" max="8879" width="6.7109375" style="2" customWidth="1"/>
    <col min="8880" max="8880" width="7.7109375" style="2" customWidth="1"/>
    <col min="8881" max="8881" width="8.7109375" style="2" customWidth="1"/>
    <col min="8882" max="8884" width="7.7109375" style="2" customWidth="1"/>
    <col min="8885" max="8885" width="8.7109375" style="2" customWidth="1"/>
    <col min="8886" max="8886" width="10.28515625" style="2" customWidth="1"/>
    <col min="8887" max="9126" width="11.42578125" style="2"/>
    <col min="9127" max="9127" width="3.85546875" style="2" customWidth="1"/>
    <col min="9128" max="9128" width="9" style="2" customWidth="1"/>
    <col min="9129" max="9129" width="29.7109375" style="2" customWidth="1"/>
    <col min="9130" max="9130" width="4" style="2" customWidth="1"/>
    <col min="9131" max="9134" width="7.7109375" style="2" customWidth="1"/>
    <col min="9135" max="9135" width="6.7109375" style="2" customWidth="1"/>
    <col min="9136" max="9136" width="7.7109375" style="2" customWidth="1"/>
    <col min="9137" max="9137" width="8.7109375" style="2" customWidth="1"/>
    <col min="9138" max="9140" width="7.7109375" style="2" customWidth="1"/>
    <col min="9141" max="9141" width="8.7109375" style="2" customWidth="1"/>
    <col min="9142" max="9142" width="10.28515625" style="2" customWidth="1"/>
    <col min="9143" max="9382" width="11.42578125" style="2"/>
    <col min="9383" max="9383" width="3.85546875" style="2" customWidth="1"/>
    <col min="9384" max="9384" width="9" style="2" customWidth="1"/>
    <col min="9385" max="9385" width="29.7109375" style="2" customWidth="1"/>
    <col min="9386" max="9386" width="4" style="2" customWidth="1"/>
    <col min="9387" max="9390" width="7.7109375" style="2" customWidth="1"/>
    <col min="9391" max="9391" width="6.7109375" style="2" customWidth="1"/>
    <col min="9392" max="9392" width="7.7109375" style="2" customWidth="1"/>
    <col min="9393" max="9393" width="8.7109375" style="2" customWidth="1"/>
    <col min="9394" max="9396" width="7.7109375" style="2" customWidth="1"/>
    <col min="9397" max="9397" width="8.7109375" style="2" customWidth="1"/>
    <col min="9398" max="9398" width="10.28515625" style="2" customWidth="1"/>
    <col min="9399" max="9638" width="11.42578125" style="2"/>
    <col min="9639" max="9639" width="3.85546875" style="2" customWidth="1"/>
    <col min="9640" max="9640" width="9" style="2" customWidth="1"/>
    <col min="9641" max="9641" width="29.7109375" style="2" customWidth="1"/>
    <col min="9642" max="9642" width="4" style="2" customWidth="1"/>
    <col min="9643" max="9646" width="7.7109375" style="2" customWidth="1"/>
    <col min="9647" max="9647" width="6.7109375" style="2" customWidth="1"/>
    <col min="9648" max="9648" width="7.7109375" style="2" customWidth="1"/>
    <col min="9649" max="9649" width="8.7109375" style="2" customWidth="1"/>
    <col min="9650" max="9652" width="7.7109375" style="2" customWidth="1"/>
    <col min="9653" max="9653" width="8.7109375" style="2" customWidth="1"/>
    <col min="9654" max="9654" width="10.28515625" style="2" customWidth="1"/>
    <col min="9655" max="9894" width="11.42578125" style="2"/>
    <col min="9895" max="9895" width="3.85546875" style="2" customWidth="1"/>
    <col min="9896" max="9896" width="9" style="2" customWidth="1"/>
    <col min="9897" max="9897" width="29.7109375" style="2" customWidth="1"/>
    <col min="9898" max="9898" width="4" style="2" customWidth="1"/>
    <col min="9899" max="9902" width="7.7109375" style="2" customWidth="1"/>
    <col min="9903" max="9903" width="6.7109375" style="2" customWidth="1"/>
    <col min="9904" max="9904" width="7.7109375" style="2" customWidth="1"/>
    <col min="9905" max="9905" width="8.7109375" style="2" customWidth="1"/>
    <col min="9906" max="9908" width="7.7109375" style="2" customWidth="1"/>
    <col min="9909" max="9909" width="8.7109375" style="2" customWidth="1"/>
    <col min="9910" max="9910" width="10.28515625" style="2" customWidth="1"/>
    <col min="9911" max="10150" width="11.42578125" style="2"/>
    <col min="10151" max="10151" width="3.85546875" style="2" customWidth="1"/>
    <col min="10152" max="10152" width="9" style="2" customWidth="1"/>
    <col min="10153" max="10153" width="29.7109375" style="2" customWidth="1"/>
    <col min="10154" max="10154" width="4" style="2" customWidth="1"/>
    <col min="10155" max="10158" width="7.7109375" style="2" customWidth="1"/>
    <col min="10159" max="10159" width="6.7109375" style="2" customWidth="1"/>
    <col min="10160" max="10160" width="7.7109375" style="2" customWidth="1"/>
    <col min="10161" max="10161" width="8.7109375" style="2" customWidth="1"/>
    <col min="10162" max="10164" width="7.7109375" style="2" customWidth="1"/>
    <col min="10165" max="10165" width="8.7109375" style="2" customWidth="1"/>
    <col min="10166" max="10166" width="10.28515625" style="2" customWidth="1"/>
    <col min="10167" max="10406" width="11.42578125" style="2"/>
    <col min="10407" max="10407" width="3.85546875" style="2" customWidth="1"/>
    <col min="10408" max="10408" width="9" style="2" customWidth="1"/>
    <col min="10409" max="10409" width="29.7109375" style="2" customWidth="1"/>
    <col min="10410" max="10410" width="4" style="2" customWidth="1"/>
    <col min="10411" max="10414" width="7.7109375" style="2" customWidth="1"/>
    <col min="10415" max="10415" width="6.7109375" style="2" customWidth="1"/>
    <col min="10416" max="10416" width="7.7109375" style="2" customWidth="1"/>
    <col min="10417" max="10417" width="8.7109375" style="2" customWidth="1"/>
    <col min="10418" max="10420" width="7.7109375" style="2" customWidth="1"/>
    <col min="10421" max="10421" width="8.7109375" style="2" customWidth="1"/>
    <col min="10422" max="10422" width="10.28515625" style="2" customWidth="1"/>
    <col min="10423" max="10662" width="11.42578125" style="2"/>
    <col min="10663" max="10663" width="3.85546875" style="2" customWidth="1"/>
    <col min="10664" max="10664" width="9" style="2" customWidth="1"/>
    <col min="10665" max="10665" width="29.7109375" style="2" customWidth="1"/>
    <col min="10666" max="10666" width="4" style="2" customWidth="1"/>
    <col min="10667" max="10670" width="7.7109375" style="2" customWidth="1"/>
    <col min="10671" max="10671" width="6.7109375" style="2" customWidth="1"/>
    <col min="10672" max="10672" width="7.7109375" style="2" customWidth="1"/>
    <col min="10673" max="10673" width="8.7109375" style="2" customWidth="1"/>
    <col min="10674" max="10676" width="7.7109375" style="2" customWidth="1"/>
    <col min="10677" max="10677" width="8.7109375" style="2" customWidth="1"/>
    <col min="10678" max="10678" width="10.28515625" style="2" customWidth="1"/>
    <col min="10679" max="10918" width="11.42578125" style="2"/>
    <col min="10919" max="10919" width="3.85546875" style="2" customWidth="1"/>
    <col min="10920" max="10920" width="9" style="2" customWidth="1"/>
    <col min="10921" max="10921" width="29.7109375" style="2" customWidth="1"/>
    <col min="10922" max="10922" width="4" style="2" customWidth="1"/>
    <col min="10923" max="10926" width="7.7109375" style="2" customWidth="1"/>
    <col min="10927" max="10927" width="6.7109375" style="2" customWidth="1"/>
    <col min="10928" max="10928" width="7.7109375" style="2" customWidth="1"/>
    <col min="10929" max="10929" width="8.7109375" style="2" customWidth="1"/>
    <col min="10930" max="10932" width="7.7109375" style="2" customWidth="1"/>
    <col min="10933" max="10933" width="8.7109375" style="2" customWidth="1"/>
    <col min="10934" max="10934" width="10.28515625" style="2" customWidth="1"/>
    <col min="10935" max="11174" width="11.42578125" style="2"/>
    <col min="11175" max="11175" width="3.85546875" style="2" customWidth="1"/>
    <col min="11176" max="11176" width="9" style="2" customWidth="1"/>
    <col min="11177" max="11177" width="29.7109375" style="2" customWidth="1"/>
    <col min="11178" max="11178" width="4" style="2" customWidth="1"/>
    <col min="11179" max="11182" width="7.7109375" style="2" customWidth="1"/>
    <col min="11183" max="11183" width="6.7109375" style="2" customWidth="1"/>
    <col min="11184" max="11184" width="7.7109375" style="2" customWidth="1"/>
    <col min="11185" max="11185" width="8.7109375" style="2" customWidth="1"/>
    <col min="11186" max="11188" width="7.7109375" style="2" customWidth="1"/>
    <col min="11189" max="11189" width="8.7109375" style="2" customWidth="1"/>
    <col min="11190" max="11190" width="10.28515625" style="2" customWidth="1"/>
    <col min="11191" max="11430" width="11.42578125" style="2"/>
    <col min="11431" max="11431" width="3.85546875" style="2" customWidth="1"/>
    <col min="11432" max="11432" width="9" style="2" customWidth="1"/>
    <col min="11433" max="11433" width="29.7109375" style="2" customWidth="1"/>
    <col min="11434" max="11434" width="4" style="2" customWidth="1"/>
    <col min="11435" max="11438" width="7.7109375" style="2" customWidth="1"/>
    <col min="11439" max="11439" width="6.7109375" style="2" customWidth="1"/>
    <col min="11440" max="11440" width="7.7109375" style="2" customWidth="1"/>
    <col min="11441" max="11441" width="8.7109375" style="2" customWidth="1"/>
    <col min="11442" max="11444" width="7.7109375" style="2" customWidth="1"/>
    <col min="11445" max="11445" width="8.7109375" style="2" customWidth="1"/>
    <col min="11446" max="11446" width="10.28515625" style="2" customWidth="1"/>
    <col min="11447" max="11686" width="11.42578125" style="2"/>
    <col min="11687" max="11687" width="3.85546875" style="2" customWidth="1"/>
    <col min="11688" max="11688" width="9" style="2" customWidth="1"/>
    <col min="11689" max="11689" width="29.7109375" style="2" customWidth="1"/>
    <col min="11690" max="11690" width="4" style="2" customWidth="1"/>
    <col min="11691" max="11694" width="7.7109375" style="2" customWidth="1"/>
    <col min="11695" max="11695" width="6.7109375" style="2" customWidth="1"/>
    <col min="11696" max="11696" width="7.7109375" style="2" customWidth="1"/>
    <col min="11697" max="11697" width="8.7109375" style="2" customWidth="1"/>
    <col min="11698" max="11700" width="7.7109375" style="2" customWidth="1"/>
    <col min="11701" max="11701" width="8.7109375" style="2" customWidth="1"/>
    <col min="11702" max="11702" width="10.28515625" style="2" customWidth="1"/>
    <col min="11703" max="11942" width="11.42578125" style="2"/>
    <col min="11943" max="11943" width="3.85546875" style="2" customWidth="1"/>
    <col min="11944" max="11944" width="9" style="2" customWidth="1"/>
    <col min="11945" max="11945" width="29.7109375" style="2" customWidth="1"/>
    <col min="11946" max="11946" width="4" style="2" customWidth="1"/>
    <col min="11947" max="11950" width="7.7109375" style="2" customWidth="1"/>
    <col min="11951" max="11951" width="6.7109375" style="2" customWidth="1"/>
    <col min="11952" max="11952" width="7.7109375" style="2" customWidth="1"/>
    <col min="11953" max="11953" width="8.7109375" style="2" customWidth="1"/>
    <col min="11954" max="11956" width="7.7109375" style="2" customWidth="1"/>
    <col min="11957" max="11957" width="8.7109375" style="2" customWidth="1"/>
    <col min="11958" max="11958" width="10.28515625" style="2" customWidth="1"/>
    <col min="11959" max="12198" width="11.42578125" style="2"/>
    <col min="12199" max="12199" width="3.85546875" style="2" customWidth="1"/>
    <col min="12200" max="12200" width="9" style="2" customWidth="1"/>
    <col min="12201" max="12201" width="29.7109375" style="2" customWidth="1"/>
    <col min="12202" max="12202" width="4" style="2" customWidth="1"/>
    <col min="12203" max="12206" width="7.7109375" style="2" customWidth="1"/>
    <col min="12207" max="12207" width="6.7109375" style="2" customWidth="1"/>
    <col min="12208" max="12208" width="7.7109375" style="2" customWidth="1"/>
    <col min="12209" max="12209" width="8.7109375" style="2" customWidth="1"/>
    <col min="12210" max="12212" width="7.7109375" style="2" customWidth="1"/>
    <col min="12213" max="12213" width="8.7109375" style="2" customWidth="1"/>
    <col min="12214" max="12214" width="10.28515625" style="2" customWidth="1"/>
    <col min="12215" max="12454" width="11.42578125" style="2"/>
    <col min="12455" max="12455" width="3.85546875" style="2" customWidth="1"/>
    <col min="12456" max="12456" width="9" style="2" customWidth="1"/>
    <col min="12457" max="12457" width="29.7109375" style="2" customWidth="1"/>
    <col min="12458" max="12458" width="4" style="2" customWidth="1"/>
    <col min="12459" max="12462" width="7.7109375" style="2" customWidth="1"/>
    <col min="12463" max="12463" width="6.7109375" style="2" customWidth="1"/>
    <col min="12464" max="12464" width="7.7109375" style="2" customWidth="1"/>
    <col min="12465" max="12465" width="8.7109375" style="2" customWidth="1"/>
    <col min="12466" max="12468" width="7.7109375" style="2" customWidth="1"/>
    <col min="12469" max="12469" width="8.7109375" style="2" customWidth="1"/>
    <col min="12470" max="12470" width="10.28515625" style="2" customWidth="1"/>
    <col min="12471" max="12710" width="11.42578125" style="2"/>
    <col min="12711" max="12711" width="3.85546875" style="2" customWidth="1"/>
    <col min="12712" max="12712" width="9" style="2" customWidth="1"/>
    <col min="12713" max="12713" width="29.7109375" style="2" customWidth="1"/>
    <col min="12714" max="12714" width="4" style="2" customWidth="1"/>
    <col min="12715" max="12718" width="7.7109375" style="2" customWidth="1"/>
    <col min="12719" max="12719" width="6.7109375" style="2" customWidth="1"/>
    <col min="12720" max="12720" width="7.7109375" style="2" customWidth="1"/>
    <col min="12721" max="12721" width="8.7109375" style="2" customWidth="1"/>
    <col min="12722" max="12724" width="7.7109375" style="2" customWidth="1"/>
    <col min="12725" max="12725" width="8.7109375" style="2" customWidth="1"/>
    <col min="12726" max="12726" width="10.28515625" style="2" customWidth="1"/>
    <col min="12727" max="12966" width="11.42578125" style="2"/>
    <col min="12967" max="12967" width="3.85546875" style="2" customWidth="1"/>
    <col min="12968" max="12968" width="9" style="2" customWidth="1"/>
    <col min="12969" max="12969" width="29.7109375" style="2" customWidth="1"/>
    <col min="12970" max="12970" width="4" style="2" customWidth="1"/>
    <col min="12971" max="12974" width="7.7109375" style="2" customWidth="1"/>
    <col min="12975" max="12975" width="6.7109375" style="2" customWidth="1"/>
    <col min="12976" max="12976" width="7.7109375" style="2" customWidth="1"/>
    <col min="12977" max="12977" width="8.7109375" style="2" customWidth="1"/>
    <col min="12978" max="12980" width="7.7109375" style="2" customWidth="1"/>
    <col min="12981" max="12981" width="8.7109375" style="2" customWidth="1"/>
    <col min="12982" max="12982" width="10.28515625" style="2" customWidth="1"/>
    <col min="12983" max="13222" width="11.42578125" style="2"/>
    <col min="13223" max="13223" width="3.85546875" style="2" customWidth="1"/>
    <col min="13224" max="13224" width="9" style="2" customWidth="1"/>
    <col min="13225" max="13225" width="29.7109375" style="2" customWidth="1"/>
    <col min="13226" max="13226" width="4" style="2" customWidth="1"/>
    <col min="13227" max="13230" width="7.7109375" style="2" customWidth="1"/>
    <col min="13231" max="13231" width="6.7109375" style="2" customWidth="1"/>
    <col min="13232" max="13232" width="7.7109375" style="2" customWidth="1"/>
    <col min="13233" max="13233" width="8.7109375" style="2" customWidth="1"/>
    <col min="13234" max="13236" width="7.7109375" style="2" customWidth="1"/>
    <col min="13237" max="13237" width="8.7109375" style="2" customWidth="1"/>
    <col min="13238" max="13238" width="10.28515625" style="2" customWidth="1"/>
    <col min="13239" max="13478" width="11.42578125" style="2"/>
    <col min="13479" max="13479" width="3.85546875" style="2" customWidth="1"/>
    <col min="13480" max="13480" width="9" style="2" customWidth="1"/>
    <col min="13481" max="13481" width="29.7109375" style="2" customWidth="1"/>
    <col min="13482" max="13482" width="4" style="2" customWidth="1"/>
    <col min="13483" max="13486" width="7.7109375" style="2" customWidth="1"/>
    <col min="13487" max="13487" width="6.7109375" style="2" customWidth="1"/>
    <col min="13488" max="13488" width="7.7109375" style="2" customWidth="1"/>
    <col min="13489" max="13489" width="8.7109375" style="2" customWidth="1"/>
    <col min="13490" max="13492" width="7.7109375" style="2" customWidth="1"/>
    <col min="13493" max="13493" width="8.7109375" style="2" customWidth="1"/>
    <col min="13494" max="13494" width="10.28515625" style="2" customWidth="1"/>
    <col min="13495" max="13734" width="11.42578125" style="2"/>
    <col min="13735" max="13735" width="3.85546875" style="2" customWidth="1"/>
    <col min="13736" max="13736" width="9" style="2" customWidth="1"/>
    <col min="13737" max="13737" width="29.7109375" style="2" customWidth="1"/>
    <col min="13738" max="13738" width="4" style="2" customWidth="1"/>
    <col min="13739" max="13742" width="7.7109375" style="2" customWidth="1"/>
    <col min="13743" max="13743" width="6.7109375" style="2" customWidth="1"/>
    <col min="13744" max="13744" width="7.7109375" style="2" customWidth="1"/>
    <col min="13745" max="13745" width="8.7109375" style="2" customWidth="1"/>
    <col min="13746" max="13748" width="7.7109375" style="2" customWidth="1"/>
    <col min="13749" max="13749" width="8.7109375" style="2" customWidth="1"/>
    <col min="13750" max="13750" width="10.28515625" style="2" customWidth="1"/>
    <col min="13751" max="13990" width="11.42578125" style="2"/>
    <col min="13991" max="13991" width="3.85546875" style="2" customWidth="1"/>
    <col min="13992" max="13992" width="9" style="2" customWidth="1"/>
    <col min="13993" max="13993" width="29.7109375" style="2" customWidth="1"/>
    <col min="13994" max="13994" width="4" style="2" customWidth="1"/>
    <col min="13995" max="13998" width="7.7109375" style="2" customWidth="1"/>
    <col min="13999" max="13999" width="6.7109375" style="2" customWidth="1"/>
    <col min="14000" max="14000" width="7.7109375" style="2" customWidth="1"/>
    <col min="14001" max="14001" width="8.7109375" style="2" customWidth="1"/>
    <col min="14002" max="14004" width="7.7109375" style="2" customWidth="1"/>
    <col min="14005" max="14005" width="8.7109375" style="2" customWidth="1"/>
    <col min="14006" max="14006" width="10.28515625" style="2" customWidth="1"/>
    <col min="14007" max="14246" width="11.42578125" style="2"/>
    <col min="14247" max="14247" width="3.85546875" style="2" customWidth="1"/>
    <col min="14248" max="14248" width="9" style="2" customWidth="1"/>
    <col min="14249" max="14249" width="29.7109375" style="2" customWidth="1"/>
    <col min="14250" max="14250" width="4" style="2" customWidth="1"/>
    <col min="14251" max="14254" width="7.7109375" style="2" customWidth="1"/>
    <col min="14255" max="14255" width="6.7109375" style="2" customWidth="1"/>
    <col min="14256" max="14256" width="7.7109375" style="2" customWidth="1"/>
    <col min="14257" max="14257" width="8.7109375" style="2" customWidth="1"/>
    <col min="14258" max="14260" width="7.7109375" style="2" customWidth="1"/>
    <col min="14261" max="14261" width="8.7109375" style="2" customWidth="1"/>
    <col min="14262" max="14262" width="10.28515625" style="2" customWidth="1"/>
    <col min="14263" max="14502" width="11.42578125" style="2"/>
    <col min="14503" max="14503" width="3.85546875" style="2" customWidth="1"/>
    <col min="14504" max="14504" width="9" style="2" customWidth="1"/>
    <col min="14505" max="14505" width="29.7109375" style="2" customWidth="1"/>
    <col min="14506" max="14506" width="4" style="2" customWidth="1"/>
    <col min="14507" max="14510" width="7.7109375" style="2" customWidth="1"/>
    <col min="14511" max="14511" width="6.7109375" style="2" customWidth="1"/>
    <col min="14512" max="14512" width="7.7109375" style="2" customWidth="1"/>
    <col min="14513" max="14513" width="8.7109375" style="2" customWidth="1"/>
    <col min="14514" max="14516" width="7.7109375" style="2" customWidth="1"/>
    <col min="14517" max="14517" width="8.7109375" style="2" customWidth="1"/>
    <col min="14518" max="14518" width="10.28515625" style="2" customWidth="1"/>
    <col min="14519" max="14758" width="11.42578125" style="2"/>
    <col min="14759" max="14759" width="3.85546875" style="2" customWidth="1"/>
    <col min="14760" max="14760" width="9" style="2" customWidth="1"/>
    <col min="14761" max="14761" width="29.7109375" style="2" customWidth="1"/>
    <col min="14762" max="14762" width="4" style="2" customWidth="1"/>
    <col min="14763" max="14766" width="7.7109375" style="2" customWidth="1"/>
    <col min="14767" max="14767" width="6.7109375" style="2" customWidth="1"/>
    <col min="14768" max="14768" width="7.7109375" style="2" customWidth="1"/>
    <col min="14769" max="14769" width="8.7109375" style="2" customWidth="1"/>
    <col min="14770" max="14772" width="7.7109375" style="2" customWidth="1"/>
    <col min="14773" max="14773" width="8.7109375" style="2" customWidth="1"/>
    <col min="14774" max="14774" width="10.28515625" style="2" customWidth="1"/>
    <col min="14775" max="15014" width="11.42578125" style="2"/>
    <col min="15015" max="15015" width="3.85546875" style="2" customWidth="1"/>
    <col min="15016" max="15016" width="9" style="2" customWidth="1"/>
    <col min="15017" max="15017" width="29.7109375" style="2" customWidth="1"/>
    <col min="15018" max="15018" width="4" style="2" customWidth="1"/>
    <col min="15019" max="15022" width="7.7109375" style="2" customWidth="1"/>
    <col min="15023" max="15023" width="6.7109375" style="2" customWidth="1"/>
    <col min="15024" max="15024" width="7.7109375" style="2" customWidth="1"/>
    <col min="15025" max="15025" width="8.7109375" style="2" customWidth="1"/>
    <col min="15026" max="15028" width="7.7109375" style="2" customWidth="1"/>
    <col min="15029" max="15029" width="8.7109375" style="2" customWidth="1"/>
    <col min="15030" max="15030" width="10.28515625" style="2" customWidth="1"/>
    <col min="15031" max="15270" width="11.42578125" style="2"/>
    <col min="15271" max="15271" width="3.85546875" style="2" customWidth="1"/>
    <col min="15272" max="15272" width="9" style="2" customWidth="1"/>
    <col min="15273" max="15273" width="29.7109375" style="2" customWidth="1"/>
    <col min="15274" max="15274" width="4" style="2" customWidth="1"/>
    <col min="15275" max="15278" width="7.7109375" style="2" customWidth="1"/>
    <col min="15279" max="15279" width="6.7109375" style="2" customWidth="1"/>
    <col min="15280" max="15280" width="7.7109375" style="2" customWidth="1"/>
    <col min="15281" max="15281" width="8.7109375" style="2" customWidth="1"/>
    <col min="15282" max="15284" width="7.7109375" style="2" customWidth="1"/>
    <col min="15285" max="15285" width="8.7109375" style="2" customWidth="1"/>
    <col min="15286" max="15286" width="10.28515625" style="2" customWidth="1"/>
    <col min="15287" max="15526" width="11.42578125" style="2"/>
    <col min="15527" max="15527" width="3.85546875" style="2" customWidth="1"/>
    <col min="15528" max="15528" width="9" style="2" customWidth="1"/>
    <col min="15529" max="15529" width="29.7109375" style="2" customWidth="1"/>
    <col min="15530" max="15530" width="4" style="2" customWidth="1"/>
    <col min="15531" max="15534" width="7.7109375" style="2" customWidth="1"/>
    <col min="15535" max="15535" width="6.7109375" style="2" customWidth="1"/>
    <col min="15536" max="15536" width="7.7109375" style="2" customWidth="1"/>
    <col min="15537" max="15537" width="8.7109375" style="2" customWidth="1"/>
    <col min="15538" max="15540" width="7.7109375" style="2" customWidth="1"/>
    <col min="15541" max="15541" width="8.7109375" style="2" customWidth="1"/>
    <col min="15542" max="15542" width="10.28515625" style="2" customWidth="1"/>
    <col min="15543" max="15782" width="11.42578125" style="2"/>
    <col min="15783" max="15783" width="3.85546875" style="2" customWidth="1"/>
    <col min="15784" max="15784" width="9" style="2" customWidth="1"/>
    <col min="15785" max="15785" width="29.7109375" style="2" customWidth="1"/>
    <col min="15786" max="15786" width="4" style="2" customWidth="1"/>
    <col min="15787" max="15790" width="7.7109375" style="2" customWidth="1"/>
    <col min="15791" max="15791" width="6.7109375" style="2" customWidth="1"/>
    <col min="15792" max="15792" width="7.7109375" style="2" customWidth="1"/>
    <col min="15793" max="15793" width="8.7109375" style="2" customWidth="1"/>
    <col min="15794" max="15796" width="7.7109375" style="2" customWidth="1"/>
    <col min="15797" max="15797" width="8.7109375" style="2" customWidth="1"/>
    <col min="15798" max="15798" width="10.28515625" style="2" customWidth="1"/>
    <col min="15799" max="16038" width="11.42578125" style="2"/>
    <col min="16039" max="16039" width="3.85546875" style="2" customWidth="1"/>
    <col min="16040" max="16040" width="9" style="2" customWidth="1"/>
    <col min="16041" max="16041" width="29.7109375" style="2" customWidth="1"/>
    <col min="16042" max="16042" width="4" style="2" customWidth="1"/>
    <col min="16043" max="16046" width="7.7109375" style="2" customWidth="1"/>
    <col min="16047" max="16047" width="6.7109375" style="2" customWidth="1"/>
    <col min="16048" max="16048" width="7.7109375" style="2" customWidth="1"/>
    <col min="16049" max="16049" width="8.7109375" style="2" customWidth="1"/>
    <col min="16050" max="16052" width="7.7109375" style="2" customWidth="1"/>
    <col min="16053" max="16053" width="8.7109375" style="2" customWidth="1"/>
    <col min="16054" max="16054" width="10.28515625" style="2" customWidth="1"/>
    <col min="16055" max="16384" width="11.42578125" style="2"/>
  </cols>
  <sheetData>
    <row r="1" spans="2:7" x14ac:dyDescent="0.2">
      <c r="B1" s="20"/>
      <c r="C1" s="20"/>
      <c r="D1" s="317" t="s">
        <v>686</v>
      </c>
      <c r="E1" s="20"/>
      <c r="F1" s="20"/>
      <c r="G1" s="20"/>
    </row>
    <row r="2" spans="2:7" x14ac:dyDescent="0.2">
      <c r="B2" s="20"/>
      <c r="C2" s="20"/>
      <c r="D2" s="317" t="s">
        <v>687</v>
      </c>
      <c r="E2" s="20"/>
      <c r="F2" s="20"/>
      <c r="G2" s="20"/>
    </row>
    <row r="3" spans="2:7" ht="15.75" x14ac:dyDescent="0.2">
      <c r="B3" s="20"/>
      <c r="C3" s="20"/>
      <c r="D3" s="318" t="s">
        <v>688</v>
      </c>
      <c r="E3" s="20"/>
      <c r="F3" s="20"/>
      <c r="G3" s="20"/>
    </row>
    <row r="4" spans="2:7" x14ac:dyDescent="0.2">
      <c r="B4" s="20"/>
      <c r="C4" s="20"/>
      <c r="D4" s="317" t="s">
        <v>689</v>
      </c>
      <c r="E4" s="20"/>
      <c r="F4" s="20"/>
      <c r="G4" s="20"/>
    </row>
    <row r="5" spans="2:7" x14ac:dyDescent="0.2">
      <c r="B5" s="20"/>
      <c r="C5" s="20"/>
      <c r="D5" s="317" t="s">
        <v>690</v>
      </c>
      <c r="E5" s="20"/>
      <c r="F5" s="20"/>
      <c r="G5" s="20"/>
    </row>
    <row r="6" spans="2:7" x14ac:dyDescent="0.2">
      <c r="B6" s="20"/>
      <c r="C6" s="20"/>
      <c r="D6" s="20"/>
      <c r="E6" s="20"/>
      <c r="F6" s="20"/>
      <c r="G6" s="20"/>
    </row>
    <row r="7" spans="2:7" x14ac:dyDescent="0.2">
      <c r="B7" s="20"/>
      <c r="C7" s="20"/>
      <c r="D7" s="20"/>
      <c r="E7" s="20"/>
      <c r="F7" s="20"/>
      <c r="G7" s="20"/>
    </row>
    <row r="8" spans="2:7" ht="14.25" x14ac:dyDescent="0.2">
      <c r="B8" s="490" t="s">
        <v>691</v>
      </c>
      <c r="C8" s="490"/>
      <c r="D8" s="490"/>
      <c r="E8" s="20"/>
      <c r="F8" s="20"/>
      <c r="G8" s="20"/>
    </row>
    <row r="9" spans="2:7" x14ac:dyDescent="0.2">
      <c r="B9" s="20"/>
      <c r="C9" s="20"/>
      <c r="D9" s="20"/>
      <c r="E9" s="20"/>
      <c r="F9" s="20"/>
      <c r="G9" s="20"/>
    </row>
    <row r="10" spans="2:7" x14ac:dyDescent="0.2">
      <c r="B10" s="414"/>
      <c r="C10" s="414"/>
      <c r="D10" s="414"/>
      <c r="E10" s="414"/>
      <c r="F10" s="414"/>
      <c r="G10" s="414"/>
    </row>
    <row r="11" spans="2:7" x14ac:dyDescent="0.2">
      <c r="B11" s="20"/>
      <c r="C11" s="20"/>
      <c r="D11" s="20"/>
      <c r="E11" s="20"/>
      <c r="F11" s="20"/>
      <c r="G11" s="20"/>
    </row>
    <row r="12" spans="2:7" ht="12" x14ac:dyDescent="0.2">
      <c r="B12" s="359" t="s">
        <v>1</v>
      </c>
      <c r="C12" s="359"/>
      <c r="D12" s="23"/>
      <c r="E12" s="96"/>
      <c r="F12" s="96"/>
      <c r="G12" s="23"/>
    </row>
    <row r="13" spans="2:7" ht="12" x14ac:dyDescent="0.2">
      <c r="B13" s="402" t="s">
        <v>2</v>
      </c>
      <c r="C13" s="402"/>
      <c r="D13" s="402"/>
      <c r="E13" s="402"/>
      <c r="F13" s="96"/>
      <c r="G13" s="23"/>
    </row>
    <row r="14" spans="2:7" x14ac:dyDescent="0.2">
      <c r="B14" s="439" t="s">
        <v>3</v>
      </c>
      <c r="C14" s="439"/>
      <c r="D14" s="439"/>
      <c r="E14" s="439"/>
      <c r="F14" s="439"/>
      <c r="G14" s="22"/>
    </row>
    <row r="15" spans="2:7" x14ac:dyDescent="0.2">
      <c r="B15" s="2"/>
      <c r="C15" s="20"/>
      <c r="D15" s="20"/>
      <c r="E15" s="20"/>
      <c r="F15" s="20"/>
      <c r="G15" s="20"/>
    </row>
    <row r="16" spans="2:7" x14ac:dyDescent="0.2">
      <c r="B16" s="53"/>
      <c r="C16" s="53"/>
      <c r="D16" s="53"/>
      <c r="E16" s="20"/>
      <c r="F16" s="20"/>
      <c r="G16" s="20"/>
    </row>
    <row r="17" spans="2:7" ht="25.5" x14ac:dyDescent="0.2">
      <c r="B17" s="75" t="s">
        <v>5</v>
      </c>
      <c r="C17" s="75" t="s">
        <v>692</v>
      </c>
      <c r="D17" s="75" t="s">
        <v>693</v>
      </c>
    </row>
    <row r="18" spans="2:7" ht="30" x14ac:dyDescent="0.25">
      <c r="B18" s="319" t="s">
        <v>13</v>
      </c>
      <c r="C18" s="320" t="s">
        <v>694</v>
      </c>
      <c r="D18" s="321">
        <f>[1]Kopsavilkums!D37</f>
        <v>0</v>
      </c>
      <c r="E18" s="322"/>
      <c r="F18" s="322"/>
      <c r="G18" s="322"/>
    </row>
    <row r="19" spans="2:7" ht="45" x14ac:dyDescent="0.25">
      <c r="B19" s="319" t="s">
        <v>14</v>
      </c>
      <c r="C19" s="320" t="s">
        <v>698</v>
      </c>
      <c r="D19" s="321">
        <f>D18*0.05</f>
        <v>0</v>
      </c>
      <c r="E19" s="322"/>
      <c r="F19" s="322"/>
      <c r="G19" s="322"/>
    </row>
    <row r="20" spans="2:7" ht="30" x14ac:dyDescent="0.25">
      <c r="B20" s="319" t="s">
        <v>15</v>
      </c>
      <c r="C20" s="389" t="s">
        <v>699</v>
      </c>
      <c r="D20" s="321">
        <v>0</v>
      </c>
      <c r="E20" s="322"/>
      <c r="F20" s="322"/>
      <c r="G20" s="322"/>
    </row>
    <row r="21" spans="2:7" ht="60" x14ac:dyDescent="0.3">
      <c r="B21" s="319" t="s">
        <v>16</v>
      </c>
      <c r="C21" s="390" t="s">
        <v>700</v>
      </c>
      <c r="D21" s="321">
        <v>0</v>
      </c>
      <c r="E21" s="322"/>
      <c r="F21" s="391"/>
      <c r="G21" s="391"/>
    </row>
    <row r="22" spans="2:7" ht="15.75" x14ac:dyDescent="0.25">
      <c r="B22" s="327" t="s">
        <v>17</v>
      </c>
      <c r="C22" s="328" t="s">
        <v>701</v>
      </c>
      <c r="D22" s="329"/>
      <c r="E22" s="322"/>
      <c r="F22" s="322"/>
      <c r="G22" s="322"/>
    </row>
    <row r="23" spans="2:7" ht="15.75" x14ac:dyDescent="0.25">
      <c r="B23" s="327" t="s">
        <v>18</v>
      </c>
      <c r="C23" s="330" t="s">
        <v>702</v>
      </c>
      <c r="D23" s="329"/>
      <c r="E23" s="322"/>
      <c r="F23" s="322"/>
      <c r="G23" s="322"/>
    </row>
    <row r="24" spans="2:7" ht="15" x14ac:dyDescent="0.25">
      <c r="B24" s="319" t="s">
        <v>19</v>
      </c>
      <c r="C24" s="320" t="s">
        <v>703</v>
      </c>
      <c r="D24" s="321"/>
      <c r="E24" s="322"/>
      <c r="F24" s="322"/>
      <c r="G24" s="322"/>
    </row>
    <row r="25" spans="2:7" ht="15" x14ac:dyDescent="0.25">
      <c r="B25" s="319" t="s">
        <v>20</v>
      </c>
      <c r="C25" s="320" t="s">
        <v>704</v>
      </c>
      <c r="D25" s="321"/>
      <c r="E25" s="322"/>
      <c r="F25" s="322"/>
      <c r="G25" s="322"/>
    </row>
    <row r="26" spans="2:7" ht="15" x14ac:dyDescent="0.25">
      <c r="B26" s="324"/>
      <c r="C26" s="315" t="s">
        <v>678</v>
      </c>
      <c r="D26" s="325">
        <f>D18+D19+D20+D22+D23+D24+D25+D21</f>
        <v>0</v>
      </c>
      <c r="E26" s="322"/>
      <c r="F26" s="322"/>
      <c r="G26" s="322"/>
    </row>
    <row r="27" spans="2:7" ht="15" x14ac:dyDescent="0.25">
      <c r="B27" s="324"/>
      <c r="C27" s="326" t="s">
        <v>695</v>
      </c>
      <c r="D27" s="325">
        <f>D26*0.21</f>
        <v>0</v>
      </c>
      <c r="E27" s="322"/>
      <c r="F27" s="322"/>
      <c r="G27" s="322"/>
    </row>
    <row r="28" spans="2:7" ht="15" x14ac:dyDescent="0.25">
      <c r="B28" s="324"/>
      <c r="C28" s="315" t="s">
        <v>696</v>
      </c>
      <c r="D28" s="325">
        <f>D26+D27</f>
        <v>0</v>
      </c>
      <c r="E28" s="322"/>
      <c r="F28" s="322"/>
      <c r="G28" s="322"/>
    </row>
    <row r="29" spans="2:7" x14ac:dyDescent="0.2">
      <c r="B29" s="20"/>
      <c r="C29" s="20"/>
      <c r="D29" s="20"/>
      <c r="E29" s="20"/>
      <c r="F29" s="20"/>
      <c r="G29" s="20"/>
    </row>
    <row r="30" spans="2:7" ht="15" x14ac:dyDescent="0.25">
      <c r="B30" s="20"/>
      <c r="C30" s="20"/>
      <c r="D30" s="20"/>
      <c r="E30" s="20"/>
      <c r="F30" s="322"/>
      <c r="G30" s="322"/>
    </row>
    <row r="31" spans="2:7" x14ac:dyDescent="0.2">
      <c r="B31" s="20"/>
      <c r="C31" s="20"/>
      <c r="D31" s="20"/>
      <c r="E31" s="20"/>
      <c r="F31" s="20"/>
      <c r="G31" s="20"/>
    </row>
    <row r="32" spans="2:7" x14ac:dyDescent="0.2">
      <c r="B32" s="20"/>
      <c r="C32" s="20" t="s">
        <v>697</v>
      </c>
      <c r="D32" s="19"/>
      <c r="E32" s="20"/>
      <c r="F32" s="20"/>
      <c r="G32" s="9"/>
    </row>
    <row r="33" spans="2:7" x14ac:dyDescent="0.2">
      <c r="B33" s="20"/>
      <c r="C33" s="20" t="s">
        <v>681</v>
      </c>
      <c r="D33" s="20"/>
      <c r="E33" s="20"/>
      <c r="F33" s="20"/>
      <c r="G33" s="20"/>
    </row>
    <row r="34" spans="2:7" ht="15.75" x14ac:dyDescent="0.2">
      <c r="B34" s="20"/>
      <c r="C34" s="489" t="s">
        <v>682</v>
      </c>
      <c r="D34" s="489"/>
      <c r="E34" s="489"/>
      <c r="F34" s="489"/>
      <c r="G34" s="489"/>
    </row>
    <row r="35" spans="2:7" x14ac:dyDescent="0.2">
      <c r="B35" s="20"/>
      <c r="C35" s="20"/>
      <c r="D35" s="20"/>
      <c r="E35" s="20"/>
      <c r="F35" s="20"/>
      <c r="G35" s="20"/>
    </row>
    <row r="38" spans="2:7" x14ac:dyDescent="0.2">
      <c r="B38" s="20"/>
      <c r="C38" s="20"/>
      <c r="D38" s="317" t="s">
        <v>686</v>
      </c>
      <c r="E38" s="20"/>
      <c r="F38" s="20"/>
      <c r="G38" s="20"/>
    </row>
    <row r="39" spans="2:7" x14ac:dyDescent="0.2">
      <c r="B39" s="20"/>
      <c r="C39" s="20"/>
      <c r="D39" s="317" t="s">
        <v>687</v>
      </c>
      <c r="E39" s="20"/>
      <c r="F39" s="20"/>
      <c r="G39" s="20"/>
    </row>
    <row r="40" spans="2:7" ht="15.75" x14ac:dyDescent="0.2">
      <c r="B40" s="20"/>
      <c r="C40" s="20"/>
      <c r="D40" s="318" t="s">
        <v>688</v>
      </c>
      <c r="E40" s="20"/>
      <c r="F40" s="20"/>
      <c r="G40" s="20"/>
    </row>
    <row r="41" spans="2:7" x14ac:dyDescent="0.2">
      <c r="B41" s="20"/>
      <c r="C41" s="20"/>
      <c r="D41" s="317" t="s">
        <v>689</v>
      </c>
      <c r="E41" s="20"/>
      <c r="F41" s="20"/>
      <c r="G41" s="20"/>
    </row>
    <row r="42" spans="2:7" x14ac:dyDescent="0.2">
      <c r="B42" s="20"/>
      <c r="C42" s="20"/>
      <c r="D42" s="317" t="s">
        <v>690</v>
      </c>
      <c r="E42" s="20"/>
      <c r="F42" s="20"/>
      <c r="G42" s="20"/>
    </row>
    <row r="43" spans="2:7" x14ac:dyDescent="0.2">
      <c r="B43" s="20"/>
      <c r="C43" s="20"/>
      <c r="D43" s="20"/>
      <c r="E43" s="20"/>
      <c r="F43" s="20"/>
      <c r="G43" s="20"/>
    </row>
    <row r="44" spans="2:7" x14ac:dyDescent="0.2">
      <c r="B44" s="20"/>
      <c r="C44" s="20"/>
      <c r="D44" s="20"/>
      <c r="E44" s="20"/>
      <c r="F44" s="20"/>
      <c r="G44" s="20"/>
    </row>
    <row r="45" spans="2:7" ht="14.25" x14ac:dyDescent="0.2">
      <c r="B45" s="490" t="s">
        <v>691</v>
      </c>
      <c r="C45" s="490"/>
      <c r="D45" s="490"/>
      <c r="E45" s="20"/>
      <c r="F45" s="20"/>
      <c r="G45" s="20"/>
    </row>
    <row r="46" spans="2:7" x14ac:dyDescent="0.2">
      <c r="B46" s="20"/>
      <c r="C46" s="20"/>
      <c r="D46" s="20"/>
      <c r="E46" s="20"/>
      <c r="F46" s="20"/>
      <c r="G46" s="20"/>
    </row>
    <row r="47" spans="2:7" x14ac:dyDescent="0.2">
      <c r="B47" s="414"/>
      <c r="C47" s="414"/>
      <c r="D47" s="414"/>
      <c r="E47" s="414"/>
      <c r="F47" s="414"/>
      <c r="G47" s="414"/>
    </row>
    <row r="48" spans="2:7" x14ac:dyDescent="0.2">
      <c r="B48" s="20"/>
      <c r="C48" s="20"/>
      <c r="D48" s="20"/>
      <c r="E48" s="20"/>
      <c r="F48" s="20"/>
      <c r="G48" s="20"/>
    </row>
    <row r="49" spans="2:7" x14ac:dyDescent="0.2">
      <c r="B49" s="20"/>
      <c r="C49" s="20"/>
      <c r="D49" s="20"/>
      <c r="E49" s="20"/>
      <c r="F49" s="20"/>
      <c r="G49" s="20"/>
    </row>
    <row r="50" spans="2:7" ht="12" x14ac:dyDescent="0.2">
      <c r="B50" s="359" t="s">
        <v>1</v>
      </c>
      <c r="C50" s="359"/>
      <c r="D50" s="23"/>
      <c r="E50" s="96"/>
      <c r="F50" s="96"/>
      <c r="G50" s="23"/>
    </row>
    <row r="51" spans="2:7" ht="12" x14ac:dyDescent="0.2">
      <c r="B51" s="402" t="s">
        <v>2</v>
      </c>
      <c r="C51" s="402"/>
      <c r="D51" s="402"/>
      <c r="E51" s="402"/>
      <c r="F51" s="96"/>
      <c r="G51" s="23"/>
    </row>
    <row r="52" spans="2:7" x14ac:dyDescent="0.2">
      <c r="B52" s="439" t="s">
        <v>3</v>
      </c>
      <c r="C52" s="439"/>
      <c r="D52" s="439"/>
      <c r="E52" s="439"/>
      <c r="F52" s="439"/>
      <c r="G52" s="22"/>
    </row>
    <row r="53" spans="2:7" x14ac:dyDescent="0.2">
      <c r="B53" s="2"/>
      <c r="C53" s="20"/>
      <c r="D53" s="20"/>
      <c r="E53" s="20"/>
      <c r="F53" s="20"/>
      <c r="G53" s="20"/>
    </row>
    <row r="54" spans="2:7" x14ac:dyDescent="0.2">
      <c r="B54" s="53"/>
      <c r="C54" s="53"/>
      <c r="D54" s="53"/>
      <c r="E54" s="20"/>
      <c r="F54" s="20"/>
      <c r="G54" s="20"/>
    </row>
    <row r="55" spans="2:7" ht="25.5" x14ac:dyDescent="0.2">
      <c r="B55" s="75" t="s">
        <v>5</v>
      </c>
      <c r="C55" s="75" t="s">
        <v>692</v>
      </c>
      <c r="D55" s="75" t="s">
        <v>693</v>
      </c>
    </row>
    <row r="56" spans="2:7" ht="30" x14ac:dyDescent="0.25">
      <c r="B56" s="319" t="s">
        <v>13</v>
      </c>
      <c r="C56" s="320" t="s">
        <v>694</v>
      </c>
      <c r="D56" s="321">
        <f>[1]Kopsavilkums!D38</f>
        <v>0</v>
      </c>
      <c r="E56" s="322"/>
      <c r="F56" s="323"/>
      <c r="G56" s="322"/>
    </row>
    <row r="57" spans="2:7" ht="15" x14ac:dyDescent="0.25">
      <c r="B57" s="324"/>
      <c r="C57" s="315" t="s">
        <v>678</v>
      </c>
      <c r="D57" s="325">
        <f>D56</f>
        <v>0</v>
      </c>
      <c r="E57" s="322"/>
      <c r="F57" s="322"/>
      <c r="G57" s="322"/>
    </row>
    <row r="58" spans="2:7" ht="15" x14ac:dyDescent="0.25">
      <c r="B58" s="324"/>
      <c r="C58" s="326" t="s">
        <v>695</v>
      </c>
      <c r="D58" s="325">
        <f>D57*0.21</f>
        <v>0</v>
      </c>
      <c r="E58" s="322"/>
      <c r="F58" s="322"/>
      <c r="G58" s="322"/>
    </row>
    <row r="59" spans="2:7" ht="15" x14ac:dyDescent="0.25">
      <c r="B59" s="324"/>
      <c r="C59" s="315" t="s">
        <v>696</v>
      </c>
      <c r="D59" s="325">
        <f>D57+D58</f>
        <v>0</v>
      </c>
      <c r="E59" s="322"/>
      <c r="F59" s="323"/>
      <c r="G59" s="322"/>
    </row>
    <row r="60" spans="2:7" x14ac:dyDescent="0.2">
      <c r="B60" s="20"/>
      <c r="C60" s="20"/>
      <c r="D60" s="20"/>
      <c r="E60" s="20"/>
      <c r="F60" s="20"/>
      <c r="G60" s="20"/>
    </row>
    <row r="61" spans="2:7" x14ac:dyDescent="0.2">
      <c r="B61" s="20"/>
      <c r="C61" s="20" t="s">
        <v>697</v>
      </c>
      <c r="D61" s="19"/>
      <c r="E61" s="20"/>
      <c r="F61" s="20"/>
      <c r="G61" s="9"/>
    </row>
    <row r="62" spans="2:7" x14ac:dyDescent="0.2">
      <c r="B62" s="20"/>
      <c r="C62" s="20" t="s">
        <v>681</v>
      </c>
      <c r="D62" s="20"/>
      <c r="E62" s="20"/>
      <c r="F62" s="20"/>
      <c r="G62" s="20"/>
    </row>
    <row r="63" spans="2:7" ht="15.75" x14ac:dyDescent="0.2">
      <c r="B63" s="20"/>
      <c r="C63" s="489" t="s">
        <v>682</v>
      </c>
      <c r="D63" s="489"/>
      <c r="E63" s="489"/>
      <c r="F63" s="489"/>
      <c r="G63" s="489"/>
    </row>
    <row r="64" spans="2:7" ht="21.75" customHeight="1" x14ac:dyDescent="0.2"/>
    <row r="68" spans="2:8" ht="14.25" x14ac:dyDescent="0.2">
      <c r="B68" s="490" t="s">
        <v>660</v>
      </c>
      <c r="C68" s="490"/>
      <c r="D68" s="490"/>
      <c r="E68" s="490"/>
      <c r="F68" s="490"/>
      <c r="G68" s="490"/>
    </row>
    <row r="69" spans="2:8" x14ac:dyDescent="0.2">
      <c r="B69" s="414"/>
      <c r="C69" s="414"/>
      <c r="D69" s="414"/>
      <c r="E69" s="414"/>
      <c r="F69" s="414"/>
      <c r="G69" s="414"/>
    </row>
    <row r="70" spans="2:8" x14ac:dyDescent="0.2">
      <c r="B70" s="20"/>
      <c r="C70" s="20"/>
      <c r="D70" s="20"/>
      <c r="E70" s="20"/>
      <c r="F70" s="20"/>
      <c r="G70" s="20"/>
    </row>
    <row r="71" spans="2:8" ht="12" x14ac:dyDescent="0.2">
      <c r="B71" s="359" t="s">
        <v>1</v>
      </c>
      <c r="C71" s="359"/>
      <c r="D71" s="23"/>
      <c r="E71" s="96"/>
      <c r="F71" s="96"/>
      <c r="G71" s="23"/>
    </row>
    <row r="72" spans="2:8" ht="12" x14ac:dyDescent="0.2">
      <c r="B72" s="402" t="s">
        <v>2</v>
      </c>
      <c r="C72" s="402"/>
      <c r="D72" s="402"/>
      <c r="E72" s="402"/>
      <c r="F72" s="96"/>
      <c r="G72" s="23"/>
    </row>
    <row r="73" spans="2:8" x14ac:dyDescent="0.2">
      <c r="B73" s="178" t="s">
        <v>3</v>
      </c>
      <c r="C73" s="178"/>
      <c r="D73" s="178"/>
      <c r="E73" s="178"/>
      <c r="F73" s="178"/>
      <c r="G73" s="22"/>
    </row>
    <row r="74" spans="2:8" x14ac:dyDescent="0.2">
      <c r="B74" s="2"/>
      <c r="C74" s="20"/>
      <c r="D74" s="20"/>
      <c r="E74" s="20"/>
      <c r="F74" s="20"/>
      <c r="G74" s="20"/>
    </row>
    <row r="75" spans="2:8" x14ac:dyDescent="0.2">
      <c r="B75" s="2"/>
      <c r="C75" s="20"/>
      <c r="D75" s="20" t="s">
        <v>661</v>
      </c>
      <c r="E75" s="20"/>
      <c r="F75" s="299">
        <f>D106</f>
        <v>0</v>
      </c>
      <c r="G75" s="20"/>
    </row>
    <row r="76" spans="2:8" x14ac:dyDescent="0.2">
      <c r="B76" s="2"/>
      <c r="C76" s="20"/>
      <c r="D76" s="20" t="s">
        <v>662</v>
      </c>
      <c r="E76" s="20"/>
      <c r="F76" s="299"/>
      <c r="G76" s="20"/>
    </row>
    <row r="77" spans="2:8" x14ac:dyDescent="0.2">
      <c r="B77" s="2"/>
      <c r="C77" s="20"/>
      <c r="D77" s="20"/>
      <c r="E77" s="20"/>
      <c r="F77" s="20"/>
      <c r="G77" s="20"/>
    </row>
    <row r="78" spans="2:8" x14ac:dyDescent="0.2">
      <c r="B78" s="491" t="s">
        <v>683</v>
      </c>
      <c r="C78" s="491"/>
      <c r="D78" s="491"/>
      <c r="E78" s="491"/>
      <c r="F78" s="491"/>
      <c r="G78" s="491"/>
    </row>
    <row r="79" spans="2:8" x14ac:dyDescent="0.2">
      <c r="B79" s="53"/>
      <c r="C79" s="53"/>
      <c r="D79" s="53"/>
      <c r="E79" s="53"/>
      <c r="F79" s="53"/>
      <c r="G79" s="53"/>
    </row>
    <row r="80" spans="2:8" ht="12" customHeight="1" x14ac:dyDescent="0.2">
      <c r="B80" s="406" t="s">
        <v>5</v>
      </c>
      <c r="C80" s="492" t="s">
        <v>663</v>
      </c>
      <c r="D80" s="493" t="s">
        <v>664</v>
      </c>
      <c r="E80" s="492" t="s">
        <v>665</v>
      </c>
      <c r="F80" s="492"/>
      <c r="G80" s="492"/>
      <c r="H80" s="406" t="s">
        <v>778</v>
      </c>
    </row>
    <row r="81" spans="2:8" ht="24.75" x14ac:dyDescent="0.2">
      <c r="B81" s="406"/>
      <c r="C81" s="492"/>
      <c r="D81" s="493"/>
      <c r="E81" s="4" t="s">
        <v>10</v>
      </c>
      <c r="F81" s="4" t="s">
        <v>12</v>
      </c>
      <c r="G81" s="4" t="s">
        <v>11</v>
      </c>
      <c r="H81" s="406"/>
    </row>
    <row r="82" spans="2:8" ht="12" x14ac:dyDescent="0.2">
      <c r="B82" s="54" t="s">
        <v>13</v>
      </c>
      <c r="C82" s="54" t="s">
        <v>14</v>
      </c>
      <c r="D82" s="54" t="s">
        <v>15</v>
      </c>
      <c r="E82" s="54" t="s">
        <v>16</v>
      </c>
      <c r="F82" s="54" t="s">
        <v>17</v>
      </c>
      <c r="G82" s="54" t="s">
        <v>18</v>
      </c>
      <c r="H82" s="54" t="s">
        <v>19</v>
      </c>
    </row>
    <row r="83" spans="2:8" ht="12" x14ac:dyDescent="0.2">
      <c r="B83" s="300"/>
      <c r="C83" s="301" t="s">
        <v>666</v>
      </c>
      <c r="D83" s="54"/>
      <c r="E83" s="54"/>
      <c r="F83" s="54"/>
      <c r="G83" s="54"/>
      <c r="H83" s="54"/>
    </row>
    <row r="84" spans="2:8" x14ac:dyDescent="0.2">
      <c r="B84" s="302" t="s">
        <v>13</v>
      </c>
      <c r="C84" s="208" t="s">
        <v>0</v>
      </c>
      <c r="D84" s="66"/>
      <c r="E84" s="66"/>
      <c r="F84" s="66"/>
      <c r="G84" s="66"/>
      <c r="H84" s="66"/>
    </row>
    <row r="85" spans="2:8" x14ac:dyDescent="0.2">
      <c r="B85" s="303" t="s">
        <v>14</v>
      </c>
      <c r="C85" s="208" t="s">
        <v>60</v>
      </c>
      <c r="D85" s="66"/>
      <c r="E85" s="66"/>
      <c r="F85" s="66"/>
      <c r="G85" s="66"/>
      <c r="H85" s="66"/>
    </row>
    <row r="86" spans="2:8" x14ac:dyDescent="0.2">
      <c r="B86" s="303" t="s">
        <v>15</v>
      </c>
      <c r="C86" s="208" t="s">
        <v>667</v>
      </c>
      <c r="D86" s="66"/>
      <c r="E86" s="66"/>
      <c r="F86" s="66"/>
      <c r="G86" s="66"/>
      <c r="H86" s="66"/>
    </row>
    <row r="87" spans="2:8" x14ac:dyDescent="0.2">
      <c r="B87" s="303" t="s">
        <v>16</v>
      </c>
      <c r="C87" s="208" t="s">
        <v>668</v>
      </c>
      <c r="D87" s="66"/>
      <c r="E87" s="66"/>
      <c r="F87" s="66"/>
      <c r="G87" s="66"/>
      <c r="H87" s="66"/>
    </row>
    <row r="88" spans="2:8" x14ac:dyDescent="0.2">
      <c r="B88" s="303" t="s">
        <v>17</v>
      </c>
      <c r="C88" s="208" t="s">
        <v>669</v>
      </c>
      <c r="D88" s="66"/>
      <c r="E88" s="66"/>
      <c r="F88" s="66"/>
      <c r="G88" s="66"/>
      <c r="H88" s="66"/>
    </row>
    <row r="89" spans="2:8" x14ac:dyDescent="0.2">
      <c r="B89" s="303" t="s">
        <v>18</v>
      </c>
      <c r="C89" s="208" t="s">
        <v>222</v>
      </c>
      <c r="D89" s="66"/>
      <c r="E89" s="66"/>
      <c r="F89" s="66"/>
      <c r="G89" s="66"/>
      <c r="H89" s="66"/>
    </row>
    <row r="90" spans="2:8" x14ac:dyDescent="0.2">
      <c r="B90" s="303" t="s">
        <v>19</v>
      </c>
      <c r="C90" s="208" t="s">
        <v>670</v>
      </c>
      <c r="D90" s="66"/>
      <c r="E90" s="66"/>
      <c r="F90" s="66"/>
      <c r="G90" s="66"/>
      <c r="H90" s="66"/>
    </row>
    <row r="91" spans="2:8" ht="18" customHeight="1" x14ac:dyDescent="0.2">
      <c r="B91" s="64" t="s">
        <v>20</v>
      </c>
      <c r="C91" s="208" t="s">
        <v>746</v>
      </c>
      <c r="D91" s="66"/>
      <c r="E91" s="66"/>
      <c r="F91" s="66"/>
      <c r="G91" s="66"/>
      <c r="H91" s="66"/>
    </row>
    <row r="92" spans="2:8" x14ac:dyDescent="0.2">
      <c r="B92" s="250" t="s">
        <v>21</v>
      </c>
      <c r="C92" s="304" t="s">
        <v>289</v>
      </c>
      <c r="D92" s="305"/>
      <c r="E92" s="305"/>
      <c r="F92" s="305"/>
      <c r="G92" s="305"/>
      <c r="H92" s="305"/>
    </row>
    <row r="93" spans="2:8" x14ac:dyDescent="0.2">
      <c r="B93" s="64" t="s">
        <v>22</v>
      </c>
      <c r="C93" s="208" t="s">
        <v>671</v>
      </c>
      <c r="D93" s="66"/>
      <c r="E93" s="66"/>
      <c r="F93" s="66"/>
      <c r="G93" s="66"/>
      <c r="H93" s="305"/>
    </row>
    <row r="94" spans="2:8" ht="38.25" x14ac:dyDescent="0.2">
      <c r="B94" s="250" t="s">
        <v>23</v>
      </c>
      <c r="C94" s="306" t="s">
        <v>672</v>
      </c>
      <c r="D94" s="305"/>
      <c r="E94" s="305"/>
      <c r="F94" s="305"/>
      <c r="G94" s="305"/>
      <c r="H94" s="66"/>
    </row>
    <row r="95" spans="2:8" ht="25.5" x14ac:dyDescent="0.2">
      <c r="B95" s="64" t="s">
        <v>24</v>
      </c>
      <c r="C95" s="208" t="s">
        <v>673</v>
      </c>
      <c r="D95" s="66"/>
      <c r="E95" s="66"/>
      <c r="F95" s="66"/>
      <c r="G95" s="66"/>
      <c r="H95" s="305"/>
    </row>
    <row r="96" spans="2:8" ht="25.5" x14ac:dyDescent="0.2">
      <c r="B96" s="64" t="s">
        <v>25</v>
      </c>
      <c r="C96" s="208" t="s">
        <v>578</v>
      </c>
      <c r="D96" s="66"/>
      <c r="E96" s="66"/>
      <c r="F96" s="66"/>
      <c r="G96" s="66"/>
      <c r="H96" s="66"/>
    </row>
    <row r="97" spans="2:8" x14ac:dyDescent="0.2">
      <c r="B97" s="64" t="s">
        <v>26</v>
      </c>
      <c r="C97" s="306" t="s">
        <v>674</v>
      </c>
      <c r="D97" s="66"/>
      <c r="E97" s="66"/>
      <c r="F97" s="66"/>
      <c r="G97" s="66"/>
      <c r="H97" s="66"/>
    </row>
    <row r="98" spans="2:8" x14ac:dyDescent="0.2">
      <c r="B98" s="64" t="s">
        <v>27</v>
      </c>
      <c r="C98" s="316" t="s">
        <v>675</v>
      </c>
      <c r="D98" s="66"/>
      <c r="E98" s="66"/>
      <c r="F98" s="66"/>
      <c r="G98" s="66"/>
      <c r="H98" s="373"/>
    </row>
    <row r="99" spans="2:8" x14ac:dyDescent="0.2">
      <c r="B99" s="302"/>
      <c r="C99" s="307" t="s">
        <v>575</v>
      </c>
      <c r="D99" s="76">
        <f>SUM(D84:D98)</f>
        <v>0</v>
      </c>
      <c r="E99" s="76"/>
      <c r="F99" s="76"/>
      <c r="G99" s="76"/>
      <c r="H99" s="66"/>
    </row>
    <row r="100" spans="2:8" x14ac:dyDescent="0.2">
      <c r="B100" s="303"/>
      <c r="C100" s="307" t="s">
        <v>684</v>
      </c>
      <c r="D100" s="76">
        <f>ROUND(D99*0,2)</f>
        <v>0</v>
      </c>
      <c r="E100" s="308"/>
      <c r="F100" s="309"/>
      <c r="G100" s="309"/>
      <c r="H100" s="309"/>
    </row>
    <row r="101" spans="2:8" x14ac:dyDescent="0.2">
      <c r="B101" s="303"/>
      <c r="C101" s="310" t="s">
        <v>676</v>
      </c>
      <c r="D101" s="66">
        <f>D99*0.001</f>
        <v>0</v>
      </c>
      <c r="E101" s="311"/>
      <c r="F101" s="312"/>
      <c r="G101" s="312"/>
    </row>
    <row r="102" spans="2:8" x14ac:dyDescent="0.2">
      <c r="B102" s="303"/>
      <c r="C102" s="307" t="s">
        <v>685</v>
      </c>
      <c r="D102" s="76">
        <f>ROUND(D99*0,2)</f>
        <v>0</v>
      </c>
      <c r="E102" s="311"/>
      <c r="F102" s="312"/>
      <c r="G102" s="312"/>
    </row>
    <row r="103" spans="2:8" x14ac:dyDescent="0.2">
      <c r="B103" s="64"/>
      <c r="C103" s="313" t="s">
        <v>677</v>
      </c>
      <c r="D103" s="314">
        <f>ROUND(E99*0.2359,2)</f>
        <v>0</v>
      </c>
      <c r="E103" s="311"/>
      <c r="F103" s="312"/>
      <c r="G103" s="312"/>
    </row>
    <row r="104" spans="2:8" ht="14.25" x14ac:dyDescent="0.2">
      <c r="B104" s="64"/>
      <c r="C104" s="315" t="s">
        <v>678</v>
      </c>
      <c r="D104" s="76">
        <f>SUM(D99:D103)-D101</f>
        <v>0</v>
      </c>
      <c r="E104" s="311"/>
      <c r="F104" s="312"/>
      <c r="G104" s="312"/>
    </row>
    <row r="105" spans="2:8" x14ac:dyDescent="0.2">
      <c r="B105" s="64"/>
      <c r="C105" s="307" t="s">
        <v>679</v>
      </c>
      <c r="D105" s="76">
        <f>D104*0.21</f>
        <v>0</v>
      </c>
      <c r="E105" s="311"/>
      <c r="F105" s="312"/>
      <c r="G105" s="312"/>
    </row>
    <row r="106" spans="2:8" x14ac:dyDescent="0.2">
      <c r="B106" s="64"/>
      <c r="C106" s="307" t="s">
        <v>577</v>
      </c>
      <c r="D106" s="76">
        <f>SUM(D104:D105)</f>
        <v>0</v>
      </c>
      <c r="E106" s="311"/>
      <c r="F106" s="312"/>
      <c r="G106" s="312"/>
    </row>
    <row r="107" spans="2:8" x14ac:dyDescent="0.2">
      <c r="B107" s="20"/>
      <c r="C107" s="20"/>
      <c r="D107" s="20"/>
      <c r="E107" s="20"/>
      <c r="F107" s="20"/>
      <c r="G107" s="20"/>
    </row>
    <row r="108" spans="2:8" x14ac:dyDescent="0.2">
      <c r="B108" s="20"/>
      <c r="C108" s="20"/>
      <c r="D108" s="20"/>
      <c r="E108" s="20"/>
      <c r="F108" s="20"/>
      <c r="G108" s="20"/>
    </row>
    <row r="109" spans="2:8" x14ac:dyDescent="0.2">
      <c r="B109" s="20"/>
      <c r="C109" s="20" t="s">
        <v>680</v>
      </c>
      <c r="D109" s="20"/>
      <c r="E109" s="20"/>
      <c r="F109" s="20"/>
      <c r="G109" s="19"/>
    </row>
    <row r="110" spans="2:8" x14ac:dyDescent="0.2">
      <c r="B110" s="20"/>
      <c r="C110" s="20" t="s">
        <v>681</v>
      </c>
      <c r="D110" s="20"/>
      <c r="E110" s="20"/>
      <c r="F110" s="20"/>
      <c r="G110" s="20"/>
    </row>
    <row r="111" spans="2:8" ht="15.75" x14ac:dyDescent="0.2">
      <c r="B111" s="20"/>
      <c r="C111" s="489" t="s">
        <v>682</v>
      </c>
      <c r="D111" s="489"/>
      <c r="E111" s="489"/>
      <c r="F111" s="489"/>
      <c r="G111" s="489"/>
    </row>
    <row r="114" spans="1:5" ht="12" x14ac:dyDescent="0.2">
      <c r="A114" s="413" t="s">
        <v>58</v>
      </c>
      <c r="B114" s="413"/>
      <c r="C114" s="413"/>
      <c r="D114" s="413"/>
      <c r="E114" s="413"/>
    </row>
    <row r="115" spans="1:5" s="20" customFormat="1" x14ac:dyDescent="0.2">
      <c r="A115" s="414" t="s">
        <v>0</v>
      </c>
      <c r="B115" s="414"/>
      <c r="C115" s="414"/>
      <c r="D115" s="414"/>
      <c r="E115" s="414"/>
    </row>
    <row r="116" spans="1:5" ht="8.25" customHeight="1" x14ac:dyDescent="0.2">
      <c r="D116" s="3"/>
    </row>
    <row r="117" spans="1:5" s="23" customFormat="1" ht="12" x14ac:dyDescent="0.2">
      <c r="A117" s="359" t="s">
        <v>1</v>
      </c>
      <c r="B117" s="359"/>
      <c r="D117" s="96"/>
      <c r="E117" s="96"/>
    </row>
    <row r="118" spans="1:5" s="23" customFormat="1" ht="12" x14ac:dyDescent="0.2">
      <c r="A118" s="402" t="s">
        <v>2</v>
      </c>
      <c r="B118" s="402"/>
      <c r="C118" s="402"/>
      <c r="D118" s="402"/>
      <c r="E118" s="96"/>
    </row>
    <row r="119" spans="1:5" s="22" customFormat="1" x14ac:dyDescent="0.2">
      <c r="A119" s="178" t="s">
        <v>3</v>
      </c>
      <c r="B119" s="178"/>
      <c r="C119" s="178"/>
      <c r="D119" s="178"/>
      <c r="E119" s="178"/>
    </row>
    <row r="120" spans="1:5" ht="12" x14ac:dyDescent="0.2">
      <c r="A120" s="179" t="s">
        <v>4</v>
      </c>
      <c r="B120" s="1"/>
      <c r="D120" s="3"/>
    </row>
    <row r="121" spans="1:5" ht="12" x14ac:dyDescent="0.2">
      <c r="B121" s="1"/>
      <c r="D121" s="3"/>
    </row>
    <row r="122" spans="1:5" ht="15" customHeight="1" x14ac:dyDescent="0.2">
      <c r="A122" s="415" t="s">
        <v>5</v>
      </c>
      <c r="B122" s="401" t="s">
        <v>6</v>
      </c>
      <c r="C122" s="416" t="s">
        <v>7</v>
      </c>
      <c r="D122" s="401" t="s">
        <v>8</v>
      </c>
      <c r="E122" s="401" t="s">
        <v>9</v>
      </c>
    </row>
    <row r="123" spans="1:5" ht="54.75" customHeight="1" x14ac:dyDescent="0.2">
      <c r="A123" s="415"/>
      <c r="B123" s="401"/>
      <c r="C123" s="416"/>
      <c r="D123" s="401"/>
      <c r="E123" s="401"/>
    </row>
    <row r="124" spans="1:5" ht="12" x14ac:dyDescent="0.2">
      <c r="A124" s="5" t="s">
        <v>13</v>
      </c>
      <c r="B124" s="5" t="s">
        <v>14</v>
      </c>
      <c r="C124" s="6" t="s">
        <v>15</v>
      </c>
      <c r="D124" s="5" t="s">
        <v>16</v>
      </c>
      <c r="E124" s="5" t="s">
        <v>17</v>
      </c>
    </row>
    <row r="125" spans="1:5" s="9" customFormat="1" ht="36" x14ac:dyDescent="0.2">
      <c r="A125" s="7" t="s">
        <v>13</v>
      </c>
      <c r="B125" s="11" t="s">
        <v>28</v>
      </c>
      <c r="C125" s="180" t="s">
        <v>29</v>
      </c>
      <c r="D125" s="181" t="s">
        <v>30</v>
      </c>
      <c r="E125" s="182">
        <v>3</v>
      </c>
    </row>
    <row r="126" spans="1:5" s="18" customFormat="1" ht="24" x14ac:dyDescent="0.2">
      <c r="A126" s="7" t="s">
        <v>14</v>
      </c>
      <c r="B126" s="11" t="s">
        <v>28</v>
      </c>
      <c r="C126" s="180" t="s">
        <v>31</v>
      </c>
      <c r="D126" s="182" t="s">
        <v>32</v>
      </c>
      <c r="E126" s="182">
        <v>3</v>
      </c>
    </row>
    <row r="127" spans="1:5" s="9" customFormat="1" ht="24" x14ac:dyDescent="0.2">
      <c r="A127" s="183" t="s">
        <v>15</v>
      </c>
      <c r="B127" s="11" t="s">
        <v>28</v>
      </c>
      <c r="C127" s="184" t="s">
        <v>33</v>
      </c>
      <c r="D127" s="182" t="s">
        <v>32</v>
      </c>
      <c r="E127" s="182">
        <v>3</v>
      </c>
    </row>
    <row r="128" spans="1:5" s="9" customFormat="1" ht="24" x14ac:dyDescent="0.2">
      <c r="A128" s="7" t="s">
        <v>16</v>
      </c>
      <c r="B128" s="11" t="s">
        <v>28</v>
      </c>
      <c r="C128" s="180" t="s">
        <v>34</v>
      </c>
      <c r="D128" s="181" t="s">
        <v>30</v>
      </c>
      <c r="E128" s="182">
        <v>3</v>
      </c>
    </row>
    <row r="129" spans="1:5" s="9" customFormat="1" ht="24" x14ac:dyDescent="0.2">
      <c r="A129" s="7">
        <v>5</v>
      </c>
      <c r="B129" s="11" t="s">
        <v>28</v>
      </c>
      <c r="C129" s="180" t="s">
        <v>35</v>
      </c>
      <c r="D129" s="181" t="s">
        <v>30</v>
      </c>
      <c r="E129" s="182">
        <v>3</v>
      </c>
    </row>
    <row r="130" spans="1:5" s="9" customFormat="1" ht="30.75" customHeight="1" x14ac:dyDescent="0.2">
      <c r="A130" s="185">
        <v>6</v>
      </c>
      <c r="B130" s="11" t="s">
        <v>28</v>
      </c>
      <c r="C130" s="186" t="s">
        <v>36</v>
      </c>
      <c r="D130" s="182" t="s">
        <v>37</v>
      </c>
      <c r="E130" s="182">
        <v>1</v>
      </c>
    </row>
    <row r="131" spans="1:5" s="9" customFormat="1" ht="54.75" customHeight="1" x14ac:dyDescent="0.2">
      <c r="A131" s="8">
        <v>7</v>
      </c>
      <c r="B131" s="11" t="s">
        <v>28</v>
      </c>
      <c r="C131" s="187" t="s">
        <v>38</v>
      </c>
      <c r="D131" s="188" t="s">
        <v>39</v>
      </c>
      <c r="E131" s="189">
        <v>150</v>
      </c>
    </row>
    <row r="132" spans="1:5" s="9" customFormat="1" ht="31.5" customHeight="1" x14ac:dyDescent="0.2">
      <c r="A132" s="185">
        <v>8</v>
      </c>
      <c r="B132" s="11" t="s">
        <v>28</v>
      </c>
      <c r="C132" s="186" t="s">
        <v>40</v>
      </c>
      <c r="D132" s="182" t="s">
        <v>37</v>
      </c>
      <c r="E132" s="182">
        <v>2</v>
      </c>
    </row>
    <row r="133" spans="1:5" s="9" customFormat="1" ht="29.25" customHeight="1" x14ac:dyDescent="0.2">
      <c r="A133" s="185">
        <v>9</v>
      </c>
      <c r="B133" s="11" t="s">
        <v>28</v>
      </c>
      <c r="C133" s="186" t="s">
        <v>41</v>
      </c>
      <c r="D133" s="182" t="s">
        <v>37</v>
      </c>
      <c r="E133" s="182">
        <v>1</v>
      </c>
    </row>
    <row r="134" spans="1:5" s="190" customFormat="1" x14ac:dyDescent="0.25">
      <c r="A134" s="185">
        <v>10</v>
      </c>
      <c r="B134" s="11" t="s">
        <v>28</v>
      </c>
      <c r="C134" s="180" t="s">
        <v>42</v>
      </c>
      <c r="D134" s="181" t="s">
        <v>43</v>
      </c>
      <c r="E134" s="182">
        <v>1</v>
      </c>
    </row>
    <row r="135" spans="1:5" s="9" customFormat="1" x14ac:dyDescent="0.2">
      <c r="A135" s="7" t="s">
        <v>23</v>
      </c>
      <c r="B135" s="11" t="s">
        <v>28</v>
      </c>
      <c r="C135" s="180" t="s">
        <v>44</v>
      </c>
      <c r="D135" s="181" t="s">
        <v>30</v>
      </c>
      <c r="E135" s="182">
        <v>3</v>
      </c>
    </row>
    <row r="136" spans="1:5" s="37" customFormat="1" ht="24" x14ac:dyDescent="0.2">
      <c r="A136" s="191" t="s">
        <v>24</v>
      </c>
      <c r="B136" s="31" t="s">
        <v>28</v>
      </c>
      <c r="C136" s="192" t="s">
        <v>45</v>
      </c>
      <c r="D136" s="35" t="s">
        <v>46</v>
      </c>
      <c r="E136" s="193">
        <v>1</v>
      </c>
    </row>
    <row r="137" spans="1:5" s="9" customFormat="1" ht="36" x14ac:dyDescent="0.2">
      <c r="A137" s="8">
        <v>13</v>
      </c>
      <c r="B137" s="11" t="s">
        <v>28</v>
      </c>
      <c r="C137" s="194" t="s">
        <v>47</v>
      </c>
      <c r="D137" s="195" t="s">
        <v>48</v>
      </c>
      <c r="E137" s="195">
        <v>140</v>
      </c>
    </row>
    <row r="138" spans="1:5" s="20" customFormat="1" ht="29.25" customHeight="1" x14ac:dyDescent="0.2">
      <c r="A138" s="196" t="s">
        <v>49</v>
      </c>
      <c r="B138" s="11" t="s">
        <v>50</v>
      </c>
      <c r="C138" s="197" t="s">
        <v>51</v>
      </c>
      <c r="D138" s="198" t="s">
        <v>48</v>
      </c>
      <c r="E138" s="199">
        <v>140</v>
      </c>
    </row>
    <row r="139" spans="1:5" s="20" customFormat="1" ht="24.75" customHeight="1" x14ac:dyDescent="0.2">
      <c r="A139" s="58"/>
      <c r="B139" s="11"/>
      <c r="C139" s="200" t="s">
        <v>52</v>
      </c>
      <c r="D139" s="198" t="s">
        <v>48</v>
      </c>
      <c r="E139" s="198">
        <v>140</v>
      </c>
    </row>
    <row r="140" spans="1:5" s="20" customFormat="1" ht="25.5" customHeight="1" x14ac:dyDescent="0.2">
      <c r="A140" s="392" t="s">
        <v>53</v>
      </c>
      <c r="B140" s="393" t="s">
        <v>28</v>
      </c>
      <c r="C140" s="394" t="s">
        <v>54</v>
      </c>
      <c r="D140" s="395" t="s">
        <v>30</v>
      </c>
      <c r="E140" s="396">
        <v>3</v>
      </c>
    </row>
    <row r="141" spans="1:5" ht="21.6" customHeight="1" x14ac:dyDescent="0.2">
      <c r="A141" s="10"/>
      <c r="B141" s="11"/>
      <c r="C141" s="12" t="s">
        <v>55</v>
      </c>
      <c r="D141" s="368"/>
      <c r="E141" s="368"/>
    </row>
    <row r="142" spans="1:5" ht="21.6" customHeight="1" x14ac:dyDescent="0.2">
      <c r="A142" s="10"/>
      <c r="B142" s="13"/>
      <c r="C142" s="420" t="s">
        <v>59</v>
      </c>
      <c r="D142" s="421"/>
      <c r="E142" s="422"/>
    </row>
    <row r="143" spans="1:5" ht="21.6" customHeight="1" x14ac:dyDescent="0.2">
      <c r="A143" s="14"/>
      <c r="B143" s="11"/>
      <c r="C143" s="398" t="s">
        <v>56</v>
      </c>
      <c r="D143" s="398"/>
      <c r="E143" s="398"/>
    </row>
    <row r="144" spans="1:5" ht="8.25" customHeight="1" x14ac:dyDescent="0.2">
      <c r="A144" s="15"/>
      <c r="B144" s="16"/>
      <c r="C144" s="17"/>
      <c r="D144" s="17"/>
      <c r="E144" s="17"/>
    </row>
    <row r="145" spans="1:5" ht="21" customHeight="1" x14ac:dyDescent="0.2">
      <c r="A145" s="2" t="s">
        <v>57</v>
      </c>
      <c r="B145" s="2"/>
    </row>
    <row r="146" spans="1:5" ht="12" x14ac:dyDescent="0.2">
      <c r="B146" s="2"/>
      <c r="E146" s="18"/>
    </row>
    <row r="147" spans="1:5" ht="12" x14ac:dyDescent="0.2">
      <c r="B147" s="2"/>
    </row>
    <row r="148" spans="1:5" s="22" customFormat="1" x14ac:dyDescent="0.2">
      <c r="A148" s="399" t="s">
        <v>80</v>
      </c>
      <c r="B148" s="399"/>
      <c r="C148" s="399"/>
      <c r="D148" s="399"/>
      <c r="E148" s="399"/>
    </row>
    <row r="149" spans="1:5" s="23" customFormat="1" ht="12" x14ac:dyDescent="0.2">
      <c r="A149" s="400" t="s">
        <v>60</v>
      </c>
      <c r="B149" s="400"/>
      <c r="C149" s="400"/>
      <c r="D149" s="400"/>
      <c r="E149" s="400"/>
    </row>
    <row r="150" spans="1:5" s="22" customFormat="1" x14ac:dyDescent="0.2">
      <c r="B150" s="362"/>
      <c r="D150" s="24"/>
      <c r="E150" s="25"/>
    </row>
    <row r="151" spans="1:5" s="23" customFormat="1" ht="12" x14ac:dyDescent="0.2">
      <c r="A151" s="359" t="s">
        <v>1</v>
      </c>
      <c r="B151" s="359"/>
      <c r="D151" s="96"/>
      <c r="E151" s="96"/>
    </row>
    <row r="152" spans="1:5" s="23" customFormat="1" ht="12" x14ac:dyDescent="0.2">
      <c r="A152" s="402" t="s">
        <v>2</v>
      </c>
      <c r="B152" s="402"/>
      <c r="C152" s="402"/>
      <c r="D152" s="402"/>
      <c r="E152" s="96"/>
    </row>
    <row r="153" spans="1:5" s="22" customFormat="1" x14ac:dyDescent="0.2">
      <c r="A153" s="178" t="s">
        <v>3</v>
      </c>
      <c r="B153" s="178"/>
      <c r="C153" s="178"/>
      <c r="D153" s="178"/>
      <c r="E153" s="178"/>
    </row>
    <row r="154" spans="1:5" s="22" customFormat="1" x14ac:dyDescent="0.2">
      <c r="A154" s="364" t="s">
        <v>61</v>
      </c>
      <c r="B154" s="359"/>
      <c r="C154" s="364"/>
      <c r="D154" s="24"/>
      <c r="E154" s="25"/>
    </row>
    <row r="155" spans="1:5" s="22" customFormat="1" x14ac:dyDescent="0.2">
      <c r="A155" s="23"/>
      <c r="B155" s="359"/>
      <c r="D155" s="24"/>
      <c r="E155" s="25"/>
    </row>
    <row r="156" spans="1:5" s="22" customFormat="1" ht="12.75" customHeight="1" x14ac:dyDescent="0.2">
      <c r="A156" s="359"/>
      <c r="B156" s="359"/>
      <c r="C156" s="26"/>
      <c r="D156" s="26"/>
      <c r="E156" s="27"/>
    </row>
    <row r="157" spans="1:5" s="23" customFormat="1" ht="15" customHeight="1" x14ac:dyDescent="0.2">
      <c r="A157" s="417" t="s">
        <v>5</v>
      </c>
      <c r="B157" s="418" t="s">
        <v>6</v>
      </c>
      <c r="C157" s="419" t="s">
        <v>7</v>
      </c>
      <c r="D157" s="418" t="s">
        <v>8</v>
      </c>
      <c r="E157" s="418" t="s">
        <v>9</v>
      </c>
    </row>
    <row r="158" spans="1:5" s="23" customFormat="1" ht="55.5" customHeight="1" x14ac:dyDescent="0.2">
      <c r="A158" s="417"/>
      <c r="B158" s="418"/>
      <c r="C158" s="419"/>
      <c r="D158" s="418"/>
      <c r="E158" s="418"/>
    </row>
    <row r="159" spans="1:5" s="30" customFormat="1" ht="12" x14ac:dyDescent="0.2">
      <c r="A159" s="28" t="s">
        <v>13</v>
      </c>
      <c r="B159" s="28" t="s">
        <v>14</v>
      </c>
      <c r="C159" s="29" t="s">
        <v>15</v>
      </c>
      <c r="D159" s="29" t="s">
        <v>16</v>
      </c>
      <c r="E159" s="29" t="s">
        <v>17</v>
      </c>
    </row>
    <row r="160" spans="1:5" s="23" customFormat="1" ht="29.25" customHeight="1" x14ac:dyDescent="0.2">
      <c r="A160" s="32" t="s">
        <v>13</v>
      </c>
      <c r="B160" s="31" t="s">
        <v>62</v>
      </c>
      <c r="C160" s="38" t="s">
        <v>63</v>
      </c>
      <c r="D160" s="39" t="s">
        <v>48</v>
      </c>
      <c r="E160" s="33">
        <v>6.93</v>
      </c>
    </row>
    <row r="161" spans="1:5" s="23" customFormat="1" ht="26.45" customHeight="1" x14ac:dyDescent="0.2">
      <c r="A161" s="32">
        <v>2</v>
      </c>
      <c r="B161" s="31" t="s">
        <v>62</v>
      </c>
      <c r="C161" s="38" t="s">
        <v>64</v>
      </c>
      <c r="D161" s="32" t="s">
        <v>65</v>
      </c>
      <c r="E161" s="40">
        <v>13.6</v>
      </c>
    </row>
    <row r="162" spans="1:5" s="37" customFormat="1" ht="27" customHeight="1" x14ac:dyDescent="0.2">
      <c r="A162" s="191">
        <v>3</v>
      </c>
      <c r="B162" s="31" t="s">
        <v>62</v>
      </c>
      <c r="C162" s="41" t="s">
        <v>66</v>
      </c>
      <c r="D162" s="39" t="s">
        <v>48</v>
      </c>
      <c r="E162" s="36">
        <v>30.59</v>
      </c>
    </row>
    <row r="163" spans="1:5" s="37" customFormat="1" ht="23.25" customHeight="1" x14ac:dyDescent="0.2">
      <c r="A163" s="191">
        <v>4</v>
      </c>
      <c r="B163" s="31" t="s">
        <v>62</v>
      </c>
      <c r="C163" s="41" t="s">
        <v>67</v>
      </c>
      <c r="D163" s="39" t="s">
        <v>48</v>
      </c>
      <c r="E163" s="36">
        <v>24.45</v>
      </c>
    </row>
    <row r="164" spans="1:5" s="23" customFormat="1" ht="23.25" customHeight="1" x14ac:dyDescent="0.2">
      <c r="A164" s="32">
        <v>5</v>
      </c>
      <c r="B164" s="31" t="s">
        <v>62</v>
      </c>
      <c r="C164" s="116" t="s">
        <v>68</v>
      </c>
      <c r="D164" s="39" t="s">
        <v>48</v>
      </c>
      <c r="E164" s="202">
        <v>156.13</v>
      </c>
    </row>
    <row r="165" spans="1:5" s="23" customFormat="1" ht="27" customHeight="1" x14ac:dyDescent="0.2">
      <c r="A165" s="32">
        <v>6</v>
      </c>
      <c r="B165" s="31" t="s">
        <v>62</v>
      </c>
      <c r="C165" s="116" t="s">
        <v>69</v>
      </c>
      <c r="D165" s="203" t="s">
        <v>70</v>
      </c>
      <c r="E165" s="202">
        <v>1</v>
      </c>
    </row>
    <row r="166" spans="1:5" s="23" customFormat="1" ht="27" customHeight="1" x14ac:dyDescent="0.2">
      <c r="A166" s="32">
        <v>7</v>
      </c>
      <c r="B166" s="31" t="s">
        <v>62</v>
      </c>
      <c r="C166" s="116" t="s">
        <v>71</v>
      </c>
      <c r="D166" s="39" t="s">
        <v>48</v>
      </c>
      <c r="E166" s="202">
        <v>245</v>
      </c>
    </row>
    <row r="167" spans="1:5" s="23" customFormat="1" ht="23.25" customHeight="1" x14ac:dyDescent="0.2">
      <c r="A167" s="32">
        <v>8</v>
      </c>
      <c r="B167" s="31" t="s">
        <v>62</v>
      </c>
      <c r="C167" s="116" t="s">
        <v>72</v>
      </c>
      <c r="D167" s="203" t="s">
        <v>73</v>
      </c>
      <c r="E167" s="202">
        <v>1</v>
      </c>
    </row>
    <row r="168" spans="1:5" s="23" customFormat="1" ht="27" customHeight="1" x14ac:dyDescent="0.2">
      <c r="A168" s="32">
        <v>9</v>
      </c>
      <c r="B168" s="31" t="s">
        <v>62</v>
      </c>
      <c r="C168" s="116" t="s">
        <v>74</v>
      </c>
      <c r="D168" s="39" t="s">
        <v>48</v>
      </c>
      <c r="E168" s="202">
        <v>16.8</v>
      </c>
    </row>
    <row r="169" spans="1:5" s="23" customFormat="1" ht="33" customHeight="1" x14ac:dyDescent="0.2">
      <c r="A169" s="32">
        <v>10</v>
      </c>
      <c r="B169" s="31" t="s">
        <v>62</v>
      </c>
      <c r="C169" s="116" t="s">
        <v>75</v>
      </c>
      <c r="D169" s="203" t="s">
        <v>39</v>
      </c>
      <c r="E169" s="202">
        <v>75.02</v>
      </c>
    </row>
    <row r="170" spans="1:5" s="23" customFormat="1" ht="33" customHeight="1" x14ac:dyDescent="0.2">
      <c r="A170" s="204">
        <v>11</v>
      </c>
      <c r="B170" s="31" t="s">
        <v>62</v>
      </c>
      <c r="C170" s="38" t="s">
        <v>82</v>
      </c>
      <c r="D170" s="39" t="s">
        <v>48</v>
      </c>
      <c r="E170" s="40">
        <v>548</v>
      </c>
    </row>
    <row r="171" spans="1:5" ht="31.5" customHeight="1" x14ac:dyDescent="0.2">
      <c r="A171" s="201" t="s">
        <v>83</v>
      </c>
      <c r="B171" s="11" t="s">
        <v>62</v>
      </c>
      <c r="C171" s="205" t="s">
        <v>79</v>
      </c>
      <c r="D171" s="58" t="s">
        <v>65</v>
      </c>
      <c r="E171" s="198">
        <v>94.16</v>
      </c>
    </row>
    <row r="172" spans="1:5" s="22" customFormat="1" ht="21.6" customHeight="1" x14ac:dyDescent="0.2">
      <c r="A172" s="44"/>
      <c r="B172" s="45"/>
      <c r="C172" s="46" t="s">
        <v>55</v>
      </c>
      <c r="D172" s="361"/>
      <c r="E172" s="361"/>
    </row>
    <row r="173" spans="1:5" s="22" customFormat="1" ht="21.6" customHeight="1" x14ac:dyDescent="0.2">
      <c r="A173" s="44"/>
      <c r="B173" s="45"/>
      <c r="C173" s="423" t="s">
        <v>187</v>
      </c>
      <c r="D173" s="423"/>
      <c r="E173" s="423"/>
    </row>
    <row r="174" spans="1:5" s="22" customFormat="1" ht="21.6" customHeight="1" x14ac:dyDescent="0.2">
      <c r="A174" s="47"/>
      <c r="B174" s="45"/>
      <c r="C174" s="424" t="s">
        <v>56</v>
      </c>
      <c r="D174" s="425"/>
      <c r="E174" s="425"/>
    </row>
    <row r="175" spans="1:5" s="22" customFormat="1" ht="12" customHeight="1" x14ac:dyDescent="0.2">
      <c r="A175" s="48"/>
      <c r="B175" s="23"/>
      <c r="C175" s="49"/>
      <c r="D175" s="49"/>
      <c r="E175" s="50"/>
    </row>
    <row r="176" spans="1:5" s="22" customFormat="1" ht="3" customHeight="1" x14ac:dyDescent="0.2">
      <c r="B176" s="23"/>
      <c r="E176" s="25"/>
    </row>
    <row r="177" spans="1:5" s="22" customFormat="1" ht="21.2" customHeight="1" x14ac:dyDescent="0.2">
      <c r="A177" s="22" t="s">
        <v>57</v>
      </c>
      <c r="B177" s="23"/>
    </row>
    <row r="178" spans="1:5" ht="12" x14ac:dyDescent="0.2">
      <c r="B178" s="2"/>
    </row>
    <row r="179" spans="1:5" ht="12" x14ac:dyDescent="0.2">
      <c r="B179" s="2"/>
    </row>
    <row r="180" spans="1:5" s="20" customFormat="1" x14ac:dyDescent="0.2">
      <c r="A180" s="408" t="s">
        <v>221</v>
      </c>
      <c r="B180" s="408"/>
      <c r="C180" s="408"/>
      <c r="D180" s="408"/>
      <c r="E180" s="408"/>
    </row>
    <row r="181" spans="1:5" s="20" customFormat="1" x14ac:dyDescent="0.2">
      <c r="A181" s="414" t="s">
        <v>188</v>
      </c>
      <c r="B181" s="414"/>
      <c r="C181" s="414"/>
      <c r="D181" s="414"/>
      <c r="E181" s="414"/>
    </row>
    <row r="182" spans="1:5" s="20" customFormat="1" x14ac:dyDescent="0.2">
      <c r="A182" s="21"/>
      <c r="B182" s="21"/>
      <c r="D182" s="51"/>
      <c r="E182" s="80"/>
    </row>
    <row r="183" spans="1:5" s="23" customFormat="1" ht="12" x14ac:dyDescent="0.2">
      <c r="A183" s="359" t="s">
        <v>1</v>
      </c>
      <c r="B183" s="359"/>
      <c r="D183" s="96"/>
      <c r="E183" s="96"/>
    </row>
    <row r="184" spans="1:5" s="23" customFormat="1" ht="12" x14ac:dyDescent="0.2">
      <c r="A184" s="402" t="s">
        <v>2</v>
      </c>
      <c r="B184" s="402"/>
      <c r="C184" s="402"/>
      <c r="D184" s="402"/>
      <c r="E184" s="96"/>
    </row>
    <row r="185" spans="1:5" s="22" customFormat="1" x14ac:dyDescent="0.2">
      <c r="A185" s="178" t="s">
        <v>3</v>
      </c>
      <c r="B185" s="178"/>
      <c r="C185" s="178"/>
      <c r="D185" s="178"/>
      <c r="E185" s="178"/>
    </row>
    <row r="186" spans="1:5" s="20" customFormat="1" x14ac:dyDescent="0.2">
      <c r="A186" s="21" t="s">
        <v>140</v>
      </c>
      <c r="B186" s="1"/>
      <c r="D186" s="51"/>
      <c r="E186" s="80"/>
    </row>
    <row r="187" spans="1:5" s="20" customFormat="1" x14ac:dyDescent="0.2">
      <c r="A187" s="52"/>
      <c r="B187" s="1"/>
      <c r="C187" s="53"/>
      <c r="D187" s="53"/>
      <c r="E187" s="81"/>
    </row>
    <row r="188" spans="1:5" s="20" customFormat="1" ht="15" customHeight="1" x14ac:dyDescent="0.2">
      <c r="A188" s="426" t="s">
        <v>5</v>
      </c>
      <c r="B188" s="401" t="s">
        <v>6</v>
      </c>
      <c r="C188" s="427" t="s">
        <v>7</v>
      </c>
      <c r="D188" s="403" t="s">
        <v>8</v>
      </c>
      <c r="E188" s="403" t="s">
        <v>9</v>
      </c>
    </row>
    <row r="189" spans="1:5" s="20" customFormat="1" ht="54.75" customHeight="1" x14ac:dyDescent="0.2">
      <c r="A189" s="426"/>
      <c r="B189" s="401"/>
      <c r="C189" s="427"/>
      <c r="D189" s="403"/>
      <c r="E189" s="403"/>
    </row>
    <row r="190" spans="1:5" s="20" customFormat="1" x14ac:dyDescent="0.2">
      <c r="A190" s="61" t="s">
        <v>13</v>
      </c>
      <c r="B190" s="61" t="s">
        <v>14</v>
      </c>
      <c r="C190" s="61" t="s">
        <v>15</v>
      </c>
      <c r="D190" s="82" t="s">
        <v>16</v>
      </c>
      <c r="E190" s="83" t="s">
        <v>17</v>
      </c>
    </row>
    <row r="191" spans="1:5" s="72" customFormat="1" ht="21" customHeight="1" x14ac:dyDescent="0.2">
      <c r="A191" s="84"/>
      <c r="B191" s="85"/>
      <c r="C191" s="206" t="s">
        <v>189</v>
      </c>
      <c r="D191" s="86"/>
      <c r="E191" s="86"/>
    </row>
    <row r="192" spans="1:5" s="72" customFormat="1" ht="21" customHeight="1" x14ac:dyDescent="0.25">
      <c r="A192" s="84"/>
      <c r="B192" s="87"/>
      <c r="C192" s="206" t="s">
        <v>190</v>
      </c>
      <c r="D192" s="86"/>
      <c r="E192" s="86"/>
    </row>
    <row r="193" spans="1:5" s="20" customFormat="1" ht="31.5" customHeight="1" x14ac:dyDescent="0.2">
      <c r="A193" s="207" t="s">
        <v>88</v>
      </c>
      <c r="B193" s="31" t="s">
        <v>62</v>
      </c>
      <c r="C193" s="208" t="s">
        <v>191</v>
      </c>
      <c r="D193" s="64" t="s">
        <v>192</v>
      </c>
      <c r="E193" s="209">
        <v>52</v>
      </c>
    </row>
    <row r="194" spans="1:5" ht="29.25" customHeight="1" x14ac:dyDescent="0.2">
      <c r="A194" s="11" t="s">
        <v>92</v>
      </c>
      <c r="B194" s="210" t="s">
        <v>146</v>
      </c>
      <c r="C194" s="205" t="s">
        <v>193</v>
      </c>
      <c r="D194" s="58" t="s">
        <v>48</v>
      </c>
      <c r="E194" s="88">
        <v>23.4</v>
      </c>
    </row>
    <row r="195" spans="1:5" ht="19.5" customHeight="1" x14ac:dyDescent="0.2">
      <c r="A195" s="11"/>
      <c r="B195" s="211"/>
      <c r="C195" s="212" t="s">
        <v>194</v>
      </c>
      <c r="D195" s="58" t="s">
        <v>174</v>
      </c>
      <c r="E195" s="88">
        <f>E194*0.2</f>
        <v>4.68</v>
      </c>
    </row>
    <row r="196" spans="1:5" ht="29.25" customHeight="1" x14ac:dyDescent="0.2">
      <c r="A196" s="11" t="s">
        <v>96</v>
      </c>
      <c r="B196" s="213" t="s">
        <v>146</v>
      </c>
      <c r="C196" s="208" t="s">
        <v>195</v>
      </c>
      <c r="D196" s="58" t="s">
        <v>48</v>
      </c>
      <c r="E196" s="198">
        <v>23.4</v>
      </c>
    </row>
    <row r="197" spans="1:5" s="20" customFormat="1" ht="18.75" customHeight="1" x14ac:dyDescent="0.2">
      <c r="A197" s="207"/>
      <c r="B197" s="11"/>
      <c r="C197" s="214" t="s">
        <v>196</v>
      </c>
      <c r="D197" s="64" t="s">
        <v>156</v>
      </c>
      <c r="E197" s="215">
        <f>E196*5</f>
        <v>117</v>
      </c>
    </row>
    <row r="198" spans="1:5" ht="27" customHeight="1" x14ac:dyDescent="0.2">
      <c r="A198" s="11"/>
      <c r="B198" s="11"/>
      <c r="C198" s="216" t="s">
        <v>197</v>
      </c>
      <c r="D198" s="198" t="s">
        <v>48</v>
      </c>
      <c r="E198" s="217">
        <f>E196*1.1</f>
        <v>25.740000000000002</v>
      </c>
    </row>
    <row r="199" spans="1:5" ht="29.25" customHeight="1" x14ac:dyDescent="0.2">
      <c r="A199" s="11" t="s">
        <v>99</v>
      </c>
      <c r="B199" s="11" t="s">
        <v>146</v>
      </c>
      <c r="C199" s="218" t="s">
        <v>198</v>
      </c>
      <c r="D199" s="198" t="s">
        <v>48</v>
      </c>
      <c r="E199" s="219">
        <v>23.4</v>
      </c>
    </row>
    <row r="200" spans="1:5" ht="20.25" customHeight="1" x14ac:dyDescent="0.2">
      <c r="A200" s="220"/>
      <c r="B200" s="13"/>
      <c r="C200" s="221" t="s">
        <v>199</v>
      </c>
      <c r="D200" s="222" t="s">
        <v>200</v>
      </c>
      <c r="E200" s="217">
        <f>E199*0.2</f>
        <v>4.68</v>
      </c>
    </row>
    <row r="201" spans="1:5" ht="21" customHeight="1" x14ac:dyDescent="0.2">
      <c r="A201" s="11" t="s">
        <v>102</v>
      </c>
      <c r="B201" s="11" t="s">
        <v>146</v>
      </c>
      <c r="C201" s="208" t="s">
        <v>201</v>
      </c>
      <c r="D201" s="58" t="s">
        <v>48</v>
      </c>
      <c r="E201" s="198">
        <v>23.4</v>
      </c>
    </row>
    <row r="202" spans="1:5" s="20" customFormat="1" ht="22.5" customHeight="1" x14ac:dyDescent="0.2">
      <c r="A202" s="207"/>
      <c r="B202" s="11"/>
      <c r="C202" s="223" t="s">
        <v>202</v>
      </c>
      <c r="D202" s="64" t="s">
        <v>174</v>
      </c>
      <c r="E202" s="215">
        <f>E201*0.35</f>
        <v>8.19</v>
      </c>
    </row>
    <row r="203" spans="1:5" s="72" customFormat="1" ht="21" customHeight="1" x14ac:dyDescent="0.25">
      <c r="A203" s="84"/>
      <c r="B203" s="11"/>
      <c r="C203" s="206" t="s">
        <v>203</v>
      </c>
      <c r="D203" s="86"/>
      <c r="E203" s="86"/>
    </row>
    <row r="204" spans="1:5" ht="29.25" customHeight="1" x14ac:dyDescent="0.2">
      <c r="A204" s="11" t="s">
        <v>88</v>
      </c>
      <c r="B204" s="210" t="s">
        <v>62</v>
      </c>
      <c r="C204" s="205" t="s">
        <v>204</v>
      </c>
      <c r="D204" s="58" t="s">
        <v>48</v>
      </c>
      <c r="E204" s="88">
        <v>184.21</v>
      </c>
    </row>
    <row r="205" spans="1:5" ht="29.25" customHeight="1" x14ac:dyDescent="0.2">
      <c r="A205" s="11" t="s">
        <v>92</v>
      </c>
      <c r="B205" s="224" t="s">
        <v>146</v>
      </c>
      <c r="C205" s="205" t="s">
        <v>193</v>
      </c>
      <c r="D205" s="58" t="s">
        <v>48</v>
      </c>
      <c r="E205" s="88">
        <v>184.21</v>
      </c>
    </row>
    <row r="206" spans="1:5" ht="19.5" customHeight="1" x14ac:dyDescent="0.2">
      <c r="A206" s="11"/>
      <c r="B206" s="211"/>
      <c r="C206" s="212" t="s">
        <v>194</v>
      </c>
      <c r="D206" s="58" t="s">
        <v>174</v>
      </c>
      <c r="E206" s="88">
        <f>E205*0.2</f>
        <v>36.842000000000006</v>
      </c>
    </row>
    <row r="207" spans="1:5" ht="29.25" customHeight="1" x14ac:dyDescent="0.2">
      <c r="A207" s="11" t="s">
        <v>96</v>
      </c>
      <c r="B207" s="213" t="s">
        <v>146</v>
      </c>
      <c r="C207" s="208" t="s">
        <v>205</v>
      </c>
      <c r="D207" s="58" t="s">
        <v>48</v>
      </c>
      <c r="E207" s="88">
        <v>184.21</v>
      </c>
    </row>
    <row r="208" spans="1:5" s="20" customFormat="1" ht="18.75" customHeight="1" x14ac:dyDescent="0.2">
      <c r="A208" s="207"/>
      <c r="B208" s="11"/>
      <c r="C208" s="214" t="s">
        <v>196</v>
      </c>
      <c r="D208" s="64" t="s">
        <v>156</v>
      </c>
      <c r="E208" s="215">
        <f>E207*1.6*20</f>
        <v>5894.7200000000012</v>
      </c>
    </row>
    <row r="209" spans="1:5" ht="27" customHeight="1" x14ac:dyDescent="0.2">
      <c r="A209" s="11"/>
      <c r="B209" s="11"/>
      <c r="C209" s="216" t="s">
        <v>206</v>
      </c>
      <c r="D209" s="198" t="s">
        <v>48</v>
      </c>
      <c r="E209" s="217">
        <f>E207*1.1</f>
        <v>202.63100000000003</v>
      </c>
    </row>
    <row r="210" spans="1:5" ht="26.25" customHeight="1" x14ac:dyDescent="0.2">
      <c r="A210" s="11" t="s">
        <v>99</v>
      </c>
      <c r="B210" s="213" t="s">
        <v>146</v>
      </c>
      <c r="C210" s="208" t="s">
        <v>207</v>
      </c>
      <c r="D210" s="58" t="s">
        <v>48</v>
      </c>
      <c r="E210" s="88">
        <v>184.21</v>
      </c>
    </row>
    <row r="211" spans="1:5" s="20" customFormat="1" ht="18.75" customHeight="1" x14ac:dyDescent="0.2">
      <c r="A211" s="207"/>
      <c r="B211" s="11"/>
      <c r="C211" s="214" t="s">
        <v>208</v>
      </c>
      <c r="D211" s="64" t="s">
        <v>156</v>
      </c>
      <c r="E211" s="215">
        <f>E210*7</f>
        <v>1289.47</v>
      </c>
    </row>
    <row r="212" spans="1:5" ht="22.5" customHeight="1" x14ac:dyDescent="0.2">
      <c r="A212" s="11" t="s">
        <v>102</v>
      </c>
      <c r="B212" s="11" t="s">
        <v>146</v>
      </c>
      <c r="C212" s="218" t="s">
        <v>209</v>
      </c>
      <c r="D212" s="198" t="s">
        <v>48</v>
      </c>
      <c r="E212" s="88">
        <v>184.21</v>
      </c>
    </row>
    <row r="213" spans="1:5" ht="20.25" customHeight="1" x14ac:dyDescent="0.2">
      <c r="A213" s="220"/>
      <c r="B213" s="13"/>
      <c r="C213" s="221" t="s">
        <v>199</v>
      </c>
      <c r="D213" s="222" t="s">
        <v>200</v>
      </c>
      <c r="E213" s="217">
        <f>E212*0.2</f>
        <v>36.842000000000006</v>
      </c>
    </row>
    <row r="214" spans="1:5" ht="21" customHeight="1" x14ac:dyDescent="0.2">
      <c r="A214" s="11" t="s">
        <v>131</v>
      </c>
      <c r="B214" s="11" t="s">
        <v>146</v>
      </c>
      <c r="C214" s="208" t="s">
        <v>210</v>
      </c>
      <c r="D214" s="58" t="s">
        <v>48</v>
      </c>
      <c r="E214" s="88">
        <v>184.21</v>
      </c>
    </row>
    <row r="215" spans="1:5" s="20" customFormat="1" ht="22.5" customHeight="1" x14ac:dyDescent="0.2">
      <c r="A215" s="207"/>
      <c r="B215" s="11"/>
      <c r="C215" s="223" t="s">
        <v>202</v>
      </c>
      <c r="D215" s="64" t="s">
        <v>174</v>
      </c>
      <c r="E215" s="215">
        <f>E214*0.35</f>
        <v>64.473500000000001</v>
      </c>
    </row>
    <row r="216" spans="1:5" ht="19.5" customHeight="1" x14ac:dyDescent="0.2">
      <c r="A216" s="11"/>
      <c r="B216" s="11"/>
      <c r="C216" s="225" t="s">
        <v>211</v>
      </c>
      <c r="D216" s="58" t="s">
        <v>118</v>
      </c>
      <c r="E216" s="88">
        <v>1</v>
      </c>
    </row>
    <row r="217" spans="1:5" s="72" customFormat="1" ht="21" customHeight="1" x14ac:dyDescent="0.25">
      <c r="A217" s="84"/>
      <c r="B217" s="11"/>
      <c r="C217" s="206" t="s">
        <v>212</v>
      </c>
      <c r="D217" s="86"/>
      <c r="E217" s="86"/>
    </row>
    <row r="218" spans="1:5" ht="41.25" customHeight="1" x14ac:dyDescent="0.2">
      <c r="A218" s="220" t="s">
        <v>88</v>
      </c>
      <c r="B218" s="11" t="s">
        <v>146</v>
      </c>
      <c r="C218" s="226" t="s">
        <v>213</v>
      </c>
      <c r="D218" s="198" t="s">
        <v>48</v>
      </c>
      <c r="E218" s="88">
        <v>62.4</v>
      </c>
    </row>
    <row r="219" spans="1:5" ht="18" customHeight="1" x14ac:dyDescent="0.2">
      <c r="A219" s="220"/>
      <c r="B219" s="11"/>
      <c r="C219" s="214" t="s">
        <v>214</v>
      </c>
      <c r="D219" s="58" t="s">
        <v>174</v>
      </c>
      <c r="E219" s="88">
        <f>E218*0.2</f>
        <v>12.48</v>
      </c>
    </row>
    <row r="220" spans="1:5" ht="19.5" customHeight="1" x14ac:dyDescent="0.2">
      <c r="A220" s="220"/>
      <c r="B220" s="11"/>
      <c r="C220" s="214" t="s">
        <v>215</v>
      </c>
      <c r="D220" s="58" t="s">
        <v>174</v>
      </c>
      <c r="E220" s="88">
        <f>E218*10.1*1.1</f>
        <v>693.26400000000001</v>
      </c>
    </row>
    <row r="221" spans="1:5" ht="19.5" customHeight="1" x14ac:dyDescent="0.2">
      <c r="A221" s="11"/>
      <c r="B221" s="11"/>
      <c r="C221" s="225" t="s">
        <v>216</v>
      </c>
      <c r="D221" s="58" t="s">
        <v>118</v>
      </c>
      <c r="E221" s="88">
        <v>1</v>
      </c>
    </row>
    <row r="222" spans="1:5" s="20" customFormat="1" ht="25.5" customHeight="1" x14ac:dyDescent="0.2">
      <c r="A222" s="73"/>
      <c r="B222" s="68"/>
      <c r="C222" s="69" t="s">
        <v>217</v>
      </c>
      <c r="D222" s="64"/>
      <c r="E222" s="209"/>
    </row>
    <row r="223" spans="1:5" s="20" customFormat="1" ht="25.5" customHeight="1" x14ac:dyDescent="0.2">
      <c r="A223" s="207" t="s">
        <v>88</v>
      </c>
      <c r="B223" s="213" t="s">
        <v>146</v>
      </c>
      <c r="C223" s="208" t="s">
        <v>218</v>
      </c>
      <c r="D223" s="64" t="s">
        <v>48</v>
      </c>
      <c r="E223" s="209">
        <v>200</v>
      </c>
    </row>
    <row r="224" spans="1:5" s="115" customFormat="1" ht="24" customHeight="1" x14ac:dyDescent="0.25">
      <c r="A224" s="227">
        <v>2</v>
      </c>
      <c r="B224" s="228" t="s">
        <v>219</v>
      </c>
      <c r="C224" s="229" t="s">
        <v>220</v>
      </c>
      <c r="D224" s="230" t="s">
        <v>580</v>
      </c>
      <c r="E224" s="231">
        <v>30.59</v>
      </c>
    </row>
    <row r="225" spans="1:5" s="20" customFormat="1" ht="21.6" customHeight="1" x14ac:dyDescent="0.2">
      <c r="A225" s="73"/>
      <c r="B225" s="68"/>
      <c r="C225" s="74" t="s">
        <v>55</v>
      </c>
      <c r="D225" s="75"/>
      <c r="E225" s="75"/>
    </row>
    <row r="226" spans="1:5" s="20" customFormat="1" ht="21.6" customHeight="1" x14ac:dyDescent="0.2">
      <c r="A226" s="77"/>
      <c r="B226" s="89"/>
      <c r="C226" s="404" t="s">
        <v>187</v>
      </c>
      <c r="D226" s="405"/>
      <c r="E226" s="405"/>
    </row>
    <row r="227" spans="1:5" s="20" customFormat="1" ht="21.6" customHeight="1" x14ac:dyDescent="0.2">
      <c r="A227" s="90"/>
      <c r="B227" s="68"/>
      <c r="C227" s="407" t="s">
        <v>56</v>
      </c>
      <c r="D227" s="407"/>
      <c r="E227" s="407"/>
    </row>
    <row r="228" spans="1:5" s="20" customFormat="1" x14ac:dyDescent="0.2">
      <c r="A228" s="21"/>
      <c r="B228" s="21"/>
      <c r="E228" s="80"/>
    </row>
    <row r="229" spans="1:5" s="20" customFormat="1" x14ac:dyDescent="0.2">
      <c r="A229" s="21"/>
      <c r="B229" s="21"/>
      <c r="E229" s="80"/>
    </row>
    <row r="230" spans="1:5" s="20" customFormat="1" ht="21" customHeight="1" x14ac:dyDescent="0.2">
      <c r="A230" s="20" t="s">
        <v>57</v>
      </c>
      <c r="B230" s="21"/>
    </row>
    <row r="231" spans="1:5" ht="12" x14ac:dyDescent="0.2">
      <c r="B231" s="2"/>
    </row>
    <row r="232" spans="1:5" ht="12" x14ac:dyDescent="0.2">
      <c r="B232" s="2"/>
    </row>
    <row r="233" spans="1:5" s="20" customFormat="1" x14ac:dyDescent="0.2">
      <c r="A233" s="408" t="s">
        <v>138</v>
      </c>
      <c r="B233" s="408"/>
      <c r="C233" s="408"/>
      <c r="D233" s="408"/>
      <c r="E233" s="408"/>
    </row>
    <row r="234" spans="1:5" s="20" customFormat="1" x14ac:dyDescent="0.2">
      <c r="A234" s="414" t="s">
        <v>84</v>
      </c>
      <c r="B234" s="414"/>
      <c r="C234" s="414"/>
      <c r="D234" s="414"/>
      <c r="E234" s="414"/>
    </row>
    <row r="235" spans="1:5" s="20" customFormat="1" x14ac:dyDescent="0.2">
      <c r="A235" s="21"/>
      <c r="B235" s="21"/>
      <c r="D235" s="51"/>
    </row>
    <row r="236" spans="1:5" s="23" customFormat="1" ht="12" x14ac:dyDescent="0.2">
      <c r="A236" s="359" t="s">
        <v>1</v>
      </c>
      <c r="B236" s="359"/>
      <c r="D236" s="96"/>
      <c r="E236" s="96"/>
    </row>
    <row r="237" spans="1:5" s="23" customFormat="1" ht="12" x14ac:dyDescent="0.2">
      <c r="A237" s="402" t="s">
        <v>2</v>
      </c>
      <c r="B237" s="402"/>
      <c r="C237" s="402"/>
      <c r="D237" s="402"/>
      <c r="E237" s="96"/>
    </row>
    <row r="238" spans="1:5" s="22" customFormat="1" x14ac:dyDescent="0.2">
      <c r="A238" s="178" t="s">
        <v>3</v>
      </c>
      <c r="B238" s="178"/>
      <c r="C238" s="178"/>
      <c r="D238" s="178"/>
      <c r="E238" s="178"/>
    </row>
    <row r="239" spans="1:5" s="20" customFormat="1" x14ac:dyDescent="0.2">
      <c r="A239" s="1" t="s">
        <v>85</v>
      </c>
      <c r="B239" s="1"/>
      <c r="D239" s="51"/>
    </row>
    <row r="240" spans="1:5" s="20" customFormat="1" x14ac:dyDescent="0.2">
      <c r="A240" s="1"/>
      <c r="B240" s="1"/>
      <c r="D240" s="51"/>
    </row>
    <row r="241" spans="1:5" s="20" customFormat="1" x14ac:dyDescent="0.2">
      <c r="A241" s="52"/>
      <c r="B241" s="52"/>
      <c r="C241" s="53"/>
      <c r="D241" s="53"/>
      <c r="E241" s="53"/>
    </row>
    <row r="242" spans="1:5" ht="15" customHeight="1" x14ac:dyDescent="0.2">
      <c r="A242" s="415" t="s">
        <v>5</v>
      </c>
      <c r="B242" s="401" t="s">
        <v>6</v>
      </c>
      <c r="C242" s="416" t="s">
        <v>7</v>
      </c>
      <c r="D242" s="401" t="s">
        <v>8</v>
      </c>
      <c r="E242" s="401" t="s">
        <v>9</v>
      </c>
    </row>
    <row r="243" spans="1:5" ht="54.75" customHeight="1" x14ac:dyDescent="0.2">
      <c r="A243" s="415"/>
      <c r="B243" s="401"/>
      <c r="C243" s="416"/>
      <c r="D243" s="401"/>
      <c r="E243" s="401"/>
    </row>
    <row r="244" spans="1:5" s="55" customFormat="1" ht="11.25" x14ac:dyDescent="0.2">
      <c r="A244" s="54" t="s">
        <v>13</v>
      </c>
      <c r="B244" s="54" t="s">
        <v>14</v>
      </c>
      <c r="C244" s="54" t="s">
        <v>15</v>
      </c>
      <c r="D244" s="54" t="s">
        <v>16</v>
      </c>
      <c r="E244" s="54" t="s">
        <v>17</v>
      </c>
    </row>
    <row r="245" spans="1:5" s="20" customFormat="1" ht="18.75" customHeight="1" x14ac:dyDescent="0.2">
      <c r="A245" s="56"/>
      <c r="B245" s="13"/>
      <c r="C245" s="57" t="s">
        <v>86</v>
      </c>
      <c r="D245" s="58"/>
      <c r="E245" s="59"/>
    </row>
    <row r="246" spans="1:5" s="20" customFormat="1" ht="18.75" customHeight="1" x14ac:dyDescent="0.2">
      <c r="A246" s="56"/>
      <c r="B246" s="397"/>
      <c r="C246" s="57" t="s">
        <v>87</v>
      </c>
      <c r="D246" s="58"/>
      <c r="E246" s="59"/>
    </row>
    <row r="247" spans="1:5" s="20" customFormat="1" ht="45.75" customHeight="1" x14ac:dyDescent="0.2">
      <c r="A247" s="11" t="s">
        <v>88</v>
      </c>
      <c r="B247" s="201" t="s">
        <v>89</v>
      </c>
      <c r="C247" s="232" t="s">
        <v>90</v>
      </c>
      <c r="D247" s="32" t="s">
        <v>48</v>
      </c>
      <c r="E247" s="33">
        <f>E248</f>
        <v>3.6539999999999999</v>
      </c>
    </row>
    <row r="248" spans="1:5" s="20" customFormat="1" ht="162" customHeight="1" x14ac:dyDescent="0.2">
      <c r="A248" s="11"/>
      <c r="B248" s="201"/>
      <c r="C248" s="232" t="s">
        <v>91</v>
      </c>
      <c r="D248" s="32" t="s">
        <v>48</v>
      </c>
      <c r="E248" s="33">
        <v>3.6539999999999999</v>
      </c>
    </row>
    <row r="249" spans="1:5" s="20" customFormat="1" ht="46.5" customHeight="1" x14ac:dyDescent="0.2">
      <c r="A249" s="11" t="s">
        <v>92</v>
      </c>
      <c r="B249" s="213" t="s">
        <v>89</v>
      </c>
      <c r="C249" s="205" t="s">
        <v>93</v>
      </c>
      <c r="D249" s="58" t="s">
        <v>39</v>
      </c>
      <c r="E249" s="198">
        <v>7.86</v>
      </c>
    </row>
    <row r="250" spans="1:5" s="20" customFormat="1" ht="43.5" customHeight="1" x14ac:dyDescent="0.2">
      <c r="A250" s="11"/>
      <c r="B250" s="11"/>
      <c r="C250" s="42" t="s">
        <v>94</v>
      </c>
      <c r="D250" s="58" t="s">
        <v>95</v>
      </c>
      <c r="E250" s="88">
        <f>E249*1.1</f>
        <v>8.6460000000000008</v>
      </c>
    </row>
    <row r="251" spans="1:5" s="20" customFormat="1" ht="81.75" customHeight="1" x14ac:dyDescent="0.2">
      <c r="A251" s="11" t="s">
        <v>96</v>
      </c>
      <c r="B251" s="11" t="s">
        <v>89</v>
      </c>
      <c r="C251" s="205" t="s">
        <v>97</v>
      </c>
      <c r="D251" s="58" t="s">
        <v>39</v>
      </c>
      <c r="E251" s="198">
        <v>6.35</v>
      </c>
    </row>
    <row r="252" spans="1:5" s="20" customFormat="1" ht="27.75" customHeight="1" x14ac:dyDescent="0.2">
      <c r="A252" s="11"/>
      <c r="B252" s="11"/>
      <c r="C252" s="42" t="s">
        <v>98</v>
      </c>
      <c r="D252" s="58" t="s">
        <v>39</v>
      </c>
      <c r="E252" s="198">
        <f>E251</f>
        <v>6.35</v>
      </c>
    </row>
    <row r="253" spans="1:5" s="20" customFormat="1" ht="41.25" customHeight="1" x14ac:dyDescent="0.2">
      <c r="A253" s="11" t="s">
        <v>99</v>
      </c>
      <c r="B253" s="11" t="s">
        <v>89</v>
      </c>
      <c r="C253" s="205" t="s">
        <v>100</v>
      </c>
      <c r="D253" s="58" t="s">
        <v>39</v>
      </c>
      <c r="E253" s="198">
        <v>7.86</v>
      </c>
    </row>
    <row r="254" spans="1:5" s="20" customFormat="1" ht="31.5" customHeight="1" x14ac:dyDescent="0.2">
      <c r="A254" s="11"/>
      <c r="B254" s="11"/>
      <c r="C254" s="205" t="s">
        <v>101</v>
      </c>
      <c r="D254" s="58" t="s">
        <v>95</v>
      </c>
      <c r="E254" s="88">
        <f>E253*1.1</f>
        <v>8.6460000000000008</v>
      </c>
    </row>
    <row r="255" spans="1:5" s="20" customFormat="1" ht="27.75" customHeight="1" x14ac:dyDescent="0.2">
      <c r="A255" s="11" t="s">
        <v>102</v>
      </c>
      <c r="B255" s="11" t="s">
        <v>89</v>
      </c>
      <c r="C255" s="205" t="s">
        <v>103</v>
      </c>
      <c r="D255" s="58" t="s">
        <v>39</v>
      </c>
      <c r="E255" s="198">
        <v>7.86</v>
      </c>
    </row>
    <row r="256" spans="1:5" s="20" customFormat="1" ht="21.75" customHeight="1" x14ac:dyDescent="0.2">
      <c r="A256" s="11"/>
      <c r="B256" s="11"/>
      <c r="C256" s="205" t="s">
        <v>104</v>
      </c>
      <c r="D256" s="58" t="s">
        <v>95</v>
      </c>
      <c r="E256" s="88">
        <f>E255*1.1</f>
        <v>8.6460000000000008</v>
      </c>
    </row>
    <row r="257" spans="1:5" s="20" customFormat="1" ht="18.75" customHeight="1" x14ac:dyDescent="0.2">
      <c r="A257" s="56"/>
      <c r="B257" s="13"/>
      <c r="C257" s="57" t="s">
        <v>105</v>
      </c>
      <c r="D257" s="58"/>
      <c r="E257" s="59"/>
    </row>
    <row r="258" spans="1:5" s="20" customFormat="1" ht="48.75" customHeight="1" x14ac:dyDescent="0.2">
      <c r="A258" s="11" t="s">
        <v>88</v>
      </c>
      <c r="B258" s="11" t="s">
        <v>89</v>
      </c>
      <c r="C258" s="233" t="s">
        <v>106</v>
      </c>
      <c r="D258" s="58" t="s">
        <v>48</v>
      </c>
      <c r="E258" s="198">
        <v>3.17</v>
      </c>
    </row>
    <row r="259" spans="1:5" s="20" customFormat="1" ht="69" customHeight="1" x14ac:dyDescent="0.2">
      <c r="A259" s="11"/>
      <c r="B259" s="11"/>
      <c r="C259" s="34" t="s">
        <v>107</v>
      </c>
      <c r="D259" s="234" t="s">
        <v>48</v>
      </c>
      <c r="E259" s="198">
        <v>3.17</v>
      </c>
    </row>
    <row r="260" spans="1:5" s="20" customFormat="1" ht="48.75" customHeight="1" x14ac:dyDescent="0.2">
      <c r="A260" s="11" t="s">
        <v>92</v>
      </c>
      <c r="B260" s="11" t="s">
        <v>89</v>
      </c>
      <c r="C260" s="233" t="s">
        <v>108</v>
      </c>
      <c r="D260" s="58" t="s">
        <v>48</v>
      </c>
      <c r="E260" s="198">
        <v>13.86</v>
      </c>
    </row>
    <row r="261" spans="1:5" s="20" customFormat="1" ht="74.25" customHeight="1" x14ac:dyDescent="0.2">
      <c r="A261" s="11"/>
      <c r="B261" s="11"/>
      <c r="C261" s="34" t="s">
        <v>109</v>
      </c>
      <c r="D261" s="234" t="s">
        <v>48</v>
      </c>
      <c r="E261" s="198">
        <v>13.86</v>
      </c>
    </row>
    <row r="262" spans="1:5" s="20" customFormat="1" ht="66.75" customHeight="1" x14ac:dyDescent="0.2">
      <c r="A262" s="11" t="s">
        <v>96</v>
      </c>
      <c r="B262" s="11" t="s">
        <v>89</v>
      </c>
      <c r="C262" s="233" t="s">
        <v>110</v>
      </c>
      <c r="D262" s="58" t="s">
        <v>48</v>
      </c>
      <c r="E262" s="198">
        <v>3.99</v>
      </c>
    </row>
    <row r="263" spans="1:5" s="20" customFormat="1" ht="74.25" customHeight="1" x14ac:dyDescent="0.2">
      <c r="A263" s="11"/>
      <c r="B263" s="11"/>
      <c r="C263" s="34" t="s">
        <v>111</v>
      </c>
      <c r="D263" s="234" t="s">
        <v>48</v>
      </c>
      <c r="E263" s="198">
        <v>2.31</v>
      </c>
    </row>
    <row r="264" spans="1:5" s="20" customFormat="1" ht="74.25" customHeight="1" x14ac:dyDescent="0.2">
      <c r="A264" s="11"/>
      <c r="B264" s="11"/>
      <c r="C264" s="34" t="s">
        <v>112</v>
      </c>
      <c r="D264" s="234" t="s">
        <v>48</v>
      </c>
      <c r="E264" s="198">
        <v>1.68</v>
      </c>
    </row>
    <row r="265" spans="1:5" s="20" customFormat="1" ht="22.5" customHeight="1" x14ac:dyDescent="0.2">
      <c r="A265" s="11" t="s">
        <v>113</v>
      </c>
      <c r="B265" s="11" t="s">
        <v>89</v>
      </c>
      <c r="C265" s="205" t="s">
        <v>114</v>
      </c>
      <c r="D265" s="58" t="s">
        <v>39</v>
      </c>
      <c r="E265" s="198">
        <v>95.62</v>
      </c>
    </row>
    <row r="266" spans="1:5" s="20" customFormat="1" ht="22.5" customHeight="1" x14ac:dyDescent="0.2">
      <c r="A266" s="11"/>
      <c r="B266" s="11"/>
      <c r="C266" s="42" t="s">
        <v>98</v>
      </c>
      <c r="D266" s="58" t="s">
        <v>39</v>
      </c>
      <c r="E266" s="198">
        <f>E265</f>
        <v>95.62</v>
      </c>
    </row>
    <row r="267" spans="1:5" s="20" customFormat="1" ht="19.5" customHeight="1" x14ac:dyDescent="0.2">
      <c r="A267" s="11" t="s">
        <v>99</v>
      </c>
      <c r="B267" s="11" t="s">
        <v>89</v>
      </c>
      <c r="C267" s="205" t="s">
        <v>115</v>
      </c>
      <c r="D267" s="58" t="s">
        <v>116</v>
      </c>
      <c r="E267" s="198">
        <v>10</v>
      </c>
    </row>
    <row r="268" spans="1:5" s="20" customFormat="1" ht="27" customHeight="1" x14ac:dyDescent="0.2">
      <c r="A268" s="11"/>
      <c r="B268" s="11"/>
      <c r="C268" s="42" t="s">
        <v>117</v>
      </c>
      <c r="D268" s="58" t="s">
        <v>118</v>
      </c>
      <c r="E268" s="198">
        <v>1</v>
      </c>
    </row>
    <row r="269" spans="1:5" s="20" customFormat="1" ht="21.75" customHeight="1" x14ac:dyDescent="0.2">
      <c r="A269" s="11"/>
      <c r="B269" s="11"/>
      <c r="C269" s="42" t="s">
        <v>119</v>
      </c>
      <c r="D269" s="58" t="s">
        <v>116</v>
      </c>
      <c r="E269" s="198">
        <v>10</v>
      </c>
    </row>
    <row r="270" spans="1:5" s="20" customFormat="1" ht="19.5" customHeight="1" x14ac:dyDescent="0.2">
      <c r="A270" s="56"/>
      <c r="B270" s="13"/>
      <c r="C270" s="57" t="s">
        <v>120</v>
      </c>
      <c r="D270" s="58"/>
      <c r="E270" s="59"/>
    </row>
    <row r="271" spans="1:5" s="20" customFormat="1" ht="39.75" customHeight="1" x14ac:dyDescent="0.2">
      <c r="A271" s="11" t="s">
        <v>88</v>
      </c>
      <c r="B271" s="11" t="s">
        <v>89</v>
      </c>
      <c r="C271" s="235" t="s">
        <v>121</v>
      </c>
      <c r="D271" s="58" t="s">
        <v>48</v>
      </c>
      <c r="E271" s="198">
        <v>30.59</v>
      </c>
    </row>
    <row r="272" spans="1:5" s="20" customFormat="1" ht="200.25" customHeight="1" x14ac:dyDescent="0.2">
      <c r="A272" s="11"/>
      <c r="B272" s="236"/>
      <c r="C272" s="237" t="s">
        <v>122</v>
      </c>
      <c r="D272" s="32" t="s">
        <v>48</v>
      </c>
      <c r="E272" s="238">
        <v>27</v>
      </c>
    </row>
    <row r="273" spans="1:5" s="20" customFormat="1" ht="188.25" customHeight="1" x14ac:dyDescent="0.2">
      <c r="A273" s="11"/>
      <c r="B273" s="236"/>
      <c r="C273" s="237" t="s">
        <v>123</v>
      </c>
      <c r="D273" s="32" t="s">
        <v>48</v>
      </c>
      <c r="E273" s="238">
        <v>2.29</v>
      </c>
    </row>
    <row r="274" spans="1:5" s="20" customFormat="1" ht="241.5" customHeight="1" x14ac:dyDescent="0.2">
      <c r="A274" s="11"/>
      <c r="B274" s="236"/>
      <c r="C274" s="237" t="s">
        <v>124</v>
      </c>
      <c r="D274" s="32" t="s">
        <v>48</v>
      </c>
      <c r="E274" s="33">
        <v>1.29</v>
      </c>
    </row>
    <row r="275" spans="1:5" s="20" customFormat="1" ht="21.75" customHeight="1" x14ac:dyDescent="0.2">
      <c r="A275" s="11"/>
      <c r="B275" s="11"/>
      <c r="C275" s="239" t="s">
        <v>119</v>
      </c>
      <c r="D275" s="58" t="s">
        <v>116</v>
      </c>
      <c r="E275" s="198">
        <v>12</v>
      </c>
    </row>
    <row r="276" spans="1:5" s="20" customFormat="1" ht="21.75" customHeight="1" x14ac:dyDescent="0.2">
      <c r="A276" s="11"/>
      <c r="B276" s="11"/>
      <c r="C276" s="239" t="s">
        <v>117</v>
      </c>
      <c r="D276" s="58" t="s">
        <v>118</v>
      </c>
      <c r="E276" s="198">
        <v>1</v>
      </c>
    </row>
    <row r="277" spans="1:5" s="20" customFormat="1" ht="24" customHeight="1" x14ac:dyDescent="0.2">
      <c r="A277" s="11" t="s">
        <v>96</v>
      </c>
      <c r="B277" s="11" t="s">
        <v>89</v>
      </c>
      <c r="C277" s="43" t="s">
        <v>125</v>
      </c>
      <c r="D277" s="58" t="s">
        <v>39</v>
      </c>
      <c r="E277" s="198">
        <v>20.39</v>
      </c>
    </row>
    <row r="278" spans="1:5" s="20" customFormat="1" ht="21.75" customHeight="1" x14ac:dyDescent="0.2">
      <c r="A278" s="11"/>
      <c r="B278" s="11"/>
      <c r="C278" s="239" t="s">
        <v>126</v>
      </c>
      <c r="D278" s="58" t="s">
        <v>39</v>
      </c>
      <c r="E278" s="88">
        <f>E277*1.1</f>
        <v>22.429000000000002</v>
      </c>
    </row>
    <row r="279" spans="1:5" s="20" customFormat="1" ht="21.75" customHeight="1" x14ac:dyDescent="0.2">
      <c r="A279" s="11"/>
      <c r="B279" s="11"/>
      <c r="C279" s="239" t="s">
        <v>117</v>
      </c>
      <c r="D279" s="58" t="s">
        <v>118</v>
      </c>
      <c r="E279" s="198">
        <v>1</v>
      </c>
    </row>
    <row r="280" spans="1:5" s="20" customFormat="1" ht="21.75" customHeight="1" x14ac:dyDescent="0.2">
      <c r="A280" s="11"/>
      <c r="B280" s="11"/>
      <c r="C280" s="239" t="s">
        <v>119</v>
      </c>
      <c r="D280" s="58" t="s">
        <v>116</v>
      </c>
      <c r="E280" s="198">
        <v>5</v>
      </c>
    </row>
    <row r="281" spans="1:5" s="20" customFormat="1" ht="38.25" customHeight="1" x14ac:dyDescent="0.2">
      <c r="A281" s="11" t="s">
        <v>99</v>
      </c>
      <c r="B281" s="11" t="s">
        <v>89</v>
      </c>
      <c r="C281" s="43" t="s">
        <v>127</v>
      </c>
      <c r="D281" s="58" t="s">
        <v>39</v>
      </c>
      <c r="E281" s="198">
        <v>20.39</v>
      </c>
    </row>
    <row r="282" spans="1:5" s="20" customFormat="1" ht="17.25" customHeight="1" x14ac:dyDescent="0.2">
      <c r="A282" s="11"/>
      <c r="B282" s="11"/>
      <c r="C282" s="43" t="s">
        <v>128</v>
      </c>
      <c r="D282" s="58" t="s">
        <v>39</v>
      </c>
      <c r="E282" s="88">
        <f>E281*1.1</f>
        <v>22.429000000000002</v>
      </c>
    </row>
    <row r="283" spans="1:5" s="20" customFormat="1" ht="21.75" customHeight="1" x14ac:dyDescent="0.2">
      <c r="A283" s="11"/>
      <c r="B283" s="11"/>
      <c r="C283" s="239" t="s">
        <v>117</v>
      </c>
      <c r="D283" s="58" t="s">
        <v>118</v>
      </c>
      <c r="E283" s="198">
        <v>1</v>
      </c>
    </row>
    <row r="284" spans="1:5" s="20" customFormat="1" ht="21.75" customHeight="1" x14ac:dyDescent="0.2">
      <c r="A284" s="11"/>
      <c r="B284" s="11"/>
      <c r="C284" s="239" t="s">
        <v>129</v>
      </c>
      <c r="D284" s="58" t="s">
        <v>116</v>
      </c>
      <c r="E284" s="198">
        <v>3</v>
      </c>
    </row>
    <row r="285" spans="1:5" s="20" customFormat="1" ht="21.75" customHeight="1" x14ac:dyDescent="0.2">
      <c r="A285" s="11"/>
      <c r="B285" s="11"/>
      <c r="C285" s="239" t="s">
        <v>119</v>
      </c>
      <c r="D285" s="58" t="s">
        <v>116</v>
      </c>
      <c r="E285" s="198">
        <v>3</v>
      </c>
    </row>
    <row r="286" spans="1:5" s="20" customFormat="1" ht="46.5" customHeight="1" x14ac:dyDescent="0.2">
      <c r="A286" s="11" t="s">
        <v>102</v>
      </c>
      <c r="B286" s="11" t="s">
        <v>89</v>
      </c>
      <c r="C286" s="43" t="s">
        <v>130</v>
      </c>
      <c r="D286" s="58" t="s">
        <v>39</v>
      </c>
      <c r="E286" s="198">
        <v>76.78</v>
      </c>
    </row>
    <row r="287" spans="1:5" s="20" customFormat="1" ht="32.25" customHeight="1" x14ac:dyDescent="0.2">
      <c r="A287" s="11"/>
      <c r="B287" s="11"/>
      <c r="C287" s="239" t="s">
        <v>94</v>
      </c>
      <c r="D287" s="58" t="s">
        <v>95</v>
      </c>
      <c r="E287" s="88">
        <f>E286*1.1</f>
        <v>84.458000000000013</v>
      </c>
    </row>
    <row r="288" spans="1:5" s="20" customFormat="1" ht="80.25" customHeight="1" x14ac:dyDescent="0.2">
      <c r="A288" s="11" t="s">
        <v>131</v>
      </c>
      <c r="B288" s="11" t="s">
        <v>89</v>
      </c>
      <c r="C288" s="43" t="s">
        <v>132</v>
      </c>
      <c r="D288" s="58" t="s">
        <v>39</v>
      </c>
      <c r="E288" s="198">
        <v>56.39</v>
      </c>
    </row>
    <row r="289" spans="1:5" s="20" customFormat="1" ht="21.75" customHeight="1" x14ac:dyDescent="0.2">
      <c r="A289" s="11"/>
      <c r="B289" s="11"/>
      <c r="C289" s="239" t="s">
        <v>98</v>
      </c>
      <c r="D289" s="58" t="s">
        <v>39</v>
      </c>
      <c r="E289" s="198">
        <f>E288</f>
        <v>56.39</v>
      </c>
    </row>
    <row r="290" spans="1:5" s="20" customFormat="1" ht="41.25" customHeight="1" x14ac:dyDescent="0.2">
      <c r="A290" s="11" t="s">
        <v>113</v>
      </c>
      <c r="B290" s="11" t="s">
        <v>89</v>
      </c>
      <c r="C290" s="43" t="s">
        <v>133</v>
      </c>
      <c r="D290" s="58" t="s">
        <v>39</v>
      </c>
      <c r="E290" s="198">
        <v>76.78</v>
      </c>
    </row>
    <row r="291" spans="1:5" s="20" customFormat="1" ht="27.75" customHeight="1" x14ac:dyDescent="0.2">
      <c r="A291" s="11"/>
      <c r="B291" s="11"/>
      <c r="C291" s="43" t="s">
        <v>101</v>
      </c>
      <c r="D291" s="58" t="s">
        <v>95</v>
      </c>
      <c r="E291" s="88">
        <f>E290*1.1</f>
        <v>84.458000000000013</v>
      </c>
    </row>
    <row r="292" spans="1:5" s="20" customFormat="1" ht="23.25" customHeight="1" x14ac:dyDescent="0.2">
      <c r="A292" s="11" t="s">
        <v>134</v>
      </c>
      <c r="B292" s="11" t="s">
        <v>89</v>
      </c>
      <c r="C292" s="43" t="s">
        <v>135</v>
      </c>
      <c r="D292" s="58" t="s">
        <v>39</v>
      </c>
      <c r="E292" s="198">
        <v>76.78</v>
      </c>
    </row>
    <row r="293" spans="1:5" s="20" customFormat="1" ht="23.25" customHeight="1" x14ac:dyDescent="0.2">
      <c r="A293" s="11"/>
      <c r="B293" s="11"/>
      <c r="C293" s="43" t="s">
        <v>104</v>
      </c>
      <c r="D293" s="58" t="s">
        <v>95</v>
      </c>
      <c r="E293" s="88">
        <f>E292*1.1</f>
        <v>84.458000000000013</v>
      </c>
    </row>
    <row r="294" spans="1:5" s="20" customFormat="1" ht="19.5" customHeight="1" x14ac:dyDescent="0.2">
      <c r="A294" s="11" t="s">
        <v>136</v>
      </c>
      <c r="B294" s="11" t="s">
        <v>89</v>
      </c>
      <c r="C294" s="205" t="s">
        <v>137</v>
      </c>
      <c r="D294" s="58" t="s">
        <v>116</v>
      </c>
      <c r="E294" s="198">
        <v>12</v>
      </c>
    </row>
    <row r="295" spans="1:5" s="20" customFormat="1" ht="27" customHeight="1" x14ac:dyDescent="0.2">
      <c r="A295" s="11"/>
      <c r="B295" s="11"/>
      <c r="C295" s="42" t="s">
        <v>117</v>
      </c>
      <c r="D295" s="58" t="s">
        <v>118</v>
      </c>
      <c r="E295" s="198">
        <v>1</v>
      </c>
    </row>
    <row r="296" spans="1:5" s="20" customFormat="1" ht="21.75" customHeight="1" x14ac:dyDescent="0.2">
      <c r="A296" s="11"/>
      <c r="B296" s="11"/>
      <c r="C296" s="42" t="s">
        <v>119</v>
      </c>
      <c r="D296" s="58" t="s">
        <v>116</v>
      </c>
      <c r="E296" s="198">
        <v>12</v>
      </c>
    </row>
    <row r="297" spans="1:5" s="20" customFormat="1" ht="24" customHeight="1" x14ac:dyDescent="0.2">
      <c r="A297" s="10"/>
      <c r="B297" s="10"/>
      <c r="C297" s="12" t="s">
        <v>55</v>
      </c>
      <c r="D297" s="368"/>
      <c r="E297" s="368"/>
    </row>
    <row r="298" spans="1:5" s="20" customFormat="1" ht="24" customHeight="1" x14ac:dyDescent="0.2">
      <c r="A298" s="10"/>
      <c r="B298" s="60"/>
      <c r="C298" s="409" t="s">
        <v>186</v>
      </c>
      <c r="D298" s="410"/>
      <c r="E298" s="410"/>
    </row>
    <row r="299" spans="1:5" s="20" customFormat="1" ht="24" customHeight="1" x14ac:dyDescent="0.2">
      <c r="A299" s="14"/>
      <c r="B299" s="14"/>
      <c r="C299" s="398" t="s">
        <v>56</v>
      </c>
      <c r="D299" s="398"/>
      <c r="E299" s="398"/>
    </row>
    <row r="300" spans="1:5" s="20" customFormat="1" ht="18.75" customHeight="1" x14ac:dyDescent="0.2">
      <c r="A300" s="15"/>
      <c r="B300" s="15"/>
      <c r="C300" s="17"/>
      <c r="D300" s="17"/>
      <c r="E300" s="17"/>
    </row>
    <row r="301" spans="1:5" s="20" customFormat="1" hidden="1" x14ac:dyDescent="0.2">
      <c r="A301" s="21"/>
      <c r="B301" s="21"/>
    </row>
    <row r="302" spans="1:5" s="20" customFormat="1" ht="21" customHeight="1" x14ac:dyDescent="0.2">
      <c r="A302" s="20" t="s">
        <v>57</v>
      </c>
    </row>
    <row r="303" spans="1:5" ht="12" x14ac:dyDescent="0.2">
      <c r="B303" s="2"/>
    </row>
    <row r="304" spans="1:5" s="20" customFormat="1" x14ac:dyDescent="0.2">
      <c r="A304" s="408" t="s">
        <v>184</v>
      </c>
      <c r="B304" s="408"/>
      <c r="C304" s="408"/>
      <c r="D304" s="408"/>
      <c r="E304" s="408"/>
    </row>
    <row r="305" spans="1:5" s="20" customFormat="1" x14ac:dyDescent="0.2">
      <c r="A305" s="414" t="s">
        <v>139</v>
      </c>
      <c r="B305" s="414"/>
      <c r="C305" s="414"/>
      <c r="D305" s="414"/>
      <c r="E305" s="414"/>
    </row>
    <row r="306" spans="1:5" s="20" customFormat="1" x14ac:dyDescent="0.2">
      <c r="A306" s="21"/>
      <c r="B306" s="21"/>
      <c r="D306" s="51"/>
    </row>
    <row r="307" spans="1:5" s="23" customFormat="1" ht="12" x14ac:dyDescent="0.2">
      <c r="A307" s="359" t="s">
        <v>1</v>
      </c>
      <c r="B307" s="359"/>
      <c r="D307" s="96"/>
      <c r="E307" s="96"/>
    </row>
    <row r="308" spans="1:5" s="23" customFormat="1" ht="12" x14ac:dyDescent="0.2">
      <c r="A308" s="402" t="s">
        <v>2</v>
      </c>
      <c r="B308" s="402"/>
      <c r="C308" s="402"/>
      <c r="D308" s="402"/>
      <c r="E308" s="96"/>
    </row>
    <row r="309" spans="1:5" s="22" customFormat="1" x14ac:dyDescent="0.2">
      <c r="A309" s="178" t="s">
        <v>3</v>
      </c>
      <c r="B309" s="178"/>
      <c r="C309" s="178"/>
      <c r="D309" s="178"/>
      <c r="E309" s="178"/>
    </row>
    <row r="310" spans="1:5" s="20" customFormat="1" x14ac:dyDescent="0.2">
      <c r="A310" s="21" t="s">
        <v>140</v>
      </c>
      <c r="B310" s="1"/>
      <c r="D310" s="51"/>
    </row>
    <row r="311" spans="1:5" s="20" customFormat="1" x14ac:dyDescent="0.2">
      <c r="A311" s="21"/>
      <c r="B311" s="1"/>
      <c r="D311" s="51"/>
    </row>
    <row r="312" spans="1:5" s="20" customFormat="1" x14ac:dyDescent="0.2">
      <c r="A312" s="52"/>
      <c r="B312" s="52"/>
      <c r="C312" s="53"/>
      <c r="D312" s="53"/>
      <c r="E312" s="53"/>
    </row>
    <row r="313" spans="1:5" s="20" customFormat="1" ht="15" customHeight="1" x14ac:dyDescent="0.2">
      <c r="A313" s="426" t="s">
        <v>5</v>
      </c>
      <c r="B313" s="401" t="s">
        <v>6</v>
      </c>
      <c r="C313" s="427" t="s">
        <v>7</v>
      </c>
      <c r="D313" s="403" t="s">
        <v>8</v>
      </c>
      <c r="E313" s="403" t="s">
        <v>9</v>
      </c>
    </row>
    <row r="314" spans="1:5" s="20" customFormat="1" ht="54.75" customHeight="1" x14ac:dyDescent="0.2">
      <c r="A314" s="426"/>
      <c r="B314" s="401"/>
      <c r="C314" s="427"/>
      <c r="D314" s="403"/>
      <c r="E314" s="403"/>
    </row>
    <row r="315" spans="1:5" s="20" customFormat="1" x14ac:dyDescent="0.2">
      <c r="A315" s="61" t="s">
        <v>13</v>
      </c>
      <c r="B315" s="54" t="s">
        <v>14</v>
      </c>
      <c r="C315" s="61" t="s">
        <v>15</v>
      </c>
      <c r="D315" s="61" t="s">
        <v>16</v>
      </c>
      <c r="E315" s="61" t="s">
        <v>17</v>
      </c>
    </row>
    <row r="316" spans="1:5" s="20" customFormat="1" ht="19.5" customHeight="1" x14ac:dyDescent="0.2">
      <c r="A316" s="62"/>
      <c r="B316" s="13"/>
      <c r="C316" s="63" t="s">
        <v>141</v>
      </c>
      <c r="D316" s="64"/>
      <c r="E316" s="65"/>
    </row>
    <row r="317" spans="1:5" s="20" customFormat="1" ht="19.5" customHeight="1" x14ac:dyDescent="0.2">
      <c r="A317" s="73"/>
      <c r="B317" s="68"/>
      <c r="C317" s="69" t="s">
        <v>142</v>
      </c>
      <c r="D317" s="64"/>
      <c r="E317" s="65"/>
    </row>
    <row r="318" spans="1:5" s="20" customFormat="1" ht="29.25" customHeight="1" x14ac:dyDescent="0.2">
      <c r="A318" s="62" t="s">
        <v>88</v>
      </c>
      <c r="B318" s="240" t="s">
        <v>28</v>
      </c>
      <c r="C318" s="208" t="s">
        <v>143</v>
      </c>
      <c r="D318" s="64" t="s">
        <v>48</v>
      </c>
      <c r="E318" s="209">
        <v>25.53</v>
      </c>
    </row>
    <row r="319" spans="1:5" s="20" customFormat="1" ht="42.75" customHeight="1" x14ac:dyDescent="0.2">
      <c r="A319" s="207" t="s">
        <v>92</v>
      </c>
      <c r="B319" s="201" t="s">
        <v>28</v>
      </c>
      <c r="C319" s="241" t="s">
        <v>144</v>
      </c>
      <c r="D319" s="64" t="s">
        <v>48</v>
      </c>
      <c r="E319" s="209">
        <f>E318</f>
        <v>25.53</v>
      </c>
    </row>
    <row r="320" spans="1:5" s="20" customFormat="1" ht="26.25" customHeight="1" x14ac:dyDescent="0.2">
      <c r="A320" s="207"/>
      <c r="B320" s="68"/>
      <c r="C320" s="242" t="s">
        <v>145</v>
      </c>
      <c r="D320" s="64" t="s">
        <v>65</v>
      </c>
      <c r="E320" s="199">
        <f>E319*0.15*1.26</f>
        <v>4.82517</v>
      </c>
    </row>
    <row r="321" spans="1:5" s="20" customFormat="1" ht="24.75" customHeight="1" x14ac:dyDescent="0.2">
      <c r="A321" s="11" t="s">
        <v>96</v>
      </c>
      <c r="B321" s="213" t="s">
        <v>146</v>
      </c>
      <c r="C321" s="205" t="s">
        <v>147</v>
      </c>
      <c r="D321" s="58" t="s">
        <v>48</v>
      </c>
      <c r="E321" s="198">
        <f>E318</f>
        <v>25.53</v>
      </c>
    </row>
    <row r="322" spans="1:5" s="20" customFormat="1" ht="24.75" customHeight="1" x14ac:dyDescent="0.2">
      <c r="A322" s="11"/>
      <c r="B322" s="11"/>
      <c r="C322" s="42" t="s">
        <v>148</v>
      </c>
      <c r="D322" s="58" t="s">
        <v>48</v>
      </c>
      <c r="E322" s="88">
        <f>E321*1.1</f>
        <v>28.083000000000002</v>
      </c>
    </row>
    <row r="323" spans="1:5" s="20" customFormat="1" ht="42" customHeight="1" x14ac:dyDescent="0.2">
      <c r="A323" s="207" t="s">
        <v>99</v>
      </c>
      <c r="B323" s="201" t="s">
        <v>149</v>
      </c>
      <c r="C323" s="243" t="s">
        <v>150</v>
      </c>
      <c r="D323" s="64" t="s">
        <v>48</v>
      </c>
      <c r="E323" s="209">
        <f>E318</f>
        <v>25.53</v>
      </c>
    </row>
    <row r="324" spans="1:5" s="20" customFormat="1" ht="31.5" customHeight="1" x14ac:dyDescent="0.2">
      <c r="A324" s="207"/>
      <c r="B324" s="68"/>
      <c r="C324" s="244" t="s">
        <v>151</v>
      </c>
      <c r="D324" s="64" t="s">
        <v>65</v>
      </c>
      <c r="E324" s="199">
        <f>E323*0.05*1.1</f>
        <v>1.4041500000000002</v>
      </c>
    </row>
    <row r="325" spans="1:5" s="20" customFormat="1" ht="29.25" customHeight="1" x14ac:dyDescent="0.2">
      <c r="A325" s="207" t="s">
        <v>102</v>
      </c>
      <c r="B325" s="11" t="s">
        <v>146</v>
      </c>
      <c r="C325" s="245" t="s">
        <v>152</v>
      </c>
      <c r="D325" s="64" t="s">
        <v>48</v>
      </c>
      <c r="E325" s="215">
        <f>E318</f>
        <v>25.53</v>
      </c>
    </row>
    <row r="326" spans="1:5" s="20" customFormat="1" ht="41.25" customHeight="1" x14ac:dyDescent="0.2">
      <c r="A326" s="207"/>
      <c r="B326" s="13"/>
      <c r="C326" s="223" t="s">
        <v>153</v>
      </c>
      <c r="D326" s="64" t="s">
        <v>48</v>
      </c>
      <c r="E326" s="215">
        <f>E325*1.05</f>
        <v>26.806500000000003</v>
      </c>
    </row>
    <row r="327" spans="1:5" s="20" customFormat="1" ht="24.75" customHeight="1" x14ac:dyDescent="0.2">
      <c r="A327" s="11" t="s">
        <v>131</v>
      </c>
      <c r="B327" s="213" t="s">
        <v>146</v>
      </c>
      <c r="C327" s="205" t="s">
        <v>154</v>
      </c>
      <c r="D327" s="58" t="s">
        <v>48</v>
      </c>
      <c r="E327" s="198">
        <f>E318</f>
        <v>25.53</v>
      </c>
    </row>
    <row r="328" spans="1:5" s="20" customFormat="1" ht="24.75" customHeight="1" x14ac:dyDescent="0.2">
      <c r="A328" s="11"/>
      <c r="B328" s="11"/>
      <c r="C328" s="42" t="s">
        <v>155</v>
      </c>
      <c r="D328" s="58" t="s">
        <v>156</v>
      </c>
      <c r="E328" s="88">
        <f>E327*0.8</f>
        <v>20.424000000000003</v>
      </c>
    </row>
    <row r="329" spans="1:5" s="20" customFormat="1" ht="42.75" customHeight="1" x14ac:dyDescent="0.2">
      <c r="A329" s="207" t="s">
        <v>113</v>
      </c>
      <c r="B329" s="240" t="s">
        <v>149</v>
      </c>
      <c r="C329" s="208" t="s">
        <v>157</v>
      </c>
      <c r="D329" s="64" t="s">
        <v>48</v>
      </c>
      <c r="E329" s="246">
        <f>E325</f>
        <v>25.53</v>
      </c>
    </row>
    <row r="330" spans="1:5" s="20" customFormat="1" ht="31.5" customHeight="1" x14ac:dyDescent="0.2">
      <c r="A330" s="207"/>
      <c r="B330" s="247"/>
      <c r="C330" s="244" t="s">
        <v>158</v>
      </c>
      <c r="D330" s="64" t="s">
        <v>65</v>
      </c>
      <c r="E330" s="199">
        <f>E329*0.08*1.1</f>
        <v>2.2466400000000006</v>
      </c>
    </row>
    <row r="331" spans="1:5" s="22" customFormat="1" ht="27.75" customHeight="1" x14ac:dyDescent="0.2">
      <c r="A331" s="248"/>
      <c r="B331" s="31"/>
      <c r="C331" s="249" t="s">
        <v>159</v>
      </c>
      <c r="D331" s="250" t="s">
        <v>118</v>
      </c>
      <c r="E331" s="251">
        <v>1</v>
      </c>
    </row>
    <row r="332" spans="1:5" s="20" customFormat="1" ht="27.75" customHeight="1" x14ac:dyDescent="0.2">
      <c r="A332" s="207" t="s">
        <v>134</v>
      </c>
      <c r="B332" s="240" t="s">
        <v>160</v>
      </c>
      <c r="C332" s="245" t="s">
        <v>161</v>
      </c>
      <c r="D332" s="64" t="s">
        <v>48</v>
      </c>
      <c r="E332" s="215">
        <f>E329</f>
        <v>25.53</v>
      </c>
    </row>
    <row r="333" spans="1:5" s="20" customFormat="1" ht="27" customHeight="1" x14ac:dyDescent="0.2">
      <c r="A333" s="207"/>
      <c r="B333" s="201"/>
      <c r="C333" s="252" t="s">
        <v>162</v>
      </c>
      <c r="D333" s="64" t="s">
        <v>48</v>
      </c>
      <c r="E333" s="215">
        <f>E332*1.1</f>
        <v>28.083000000000002</v>
      </c>
    </row>
    <row r="334" spans="1:5" s="9" customFormat="1" ht="33" customHeight="1" x14ac:dyDescent="0.2">
      <c r="A334" s="253"/>
      <c r="B334" s="201"/>
      <c r="C334" s="254" t="s">
        <v>163</v>
      </c>
      <c r="D334" s="255" t="s">
        <v>164</v>
      </c>
      <c r="E334" s="256">
        <v>1</v>
      </c>
    </row>
    <row r="335" spans="1:5" s="20" customFormat="1" ht="19.5" customHeight="1" x14ac:dyDescent="0.2">
      <c r="A335" s="73"/>
      <c r="B335" s="68"/>
      <c r="C335" s="69" t="s">
        <v>165</v>
      </c>
      <c r="D335" s="64"/>
      <c r="E335" s="65"/>
    </row>
    <row r="336" spans="1:5" s="20" customFormat="1" ht="29.25" customHeight="1" x14ac:dyDescent="0.2">
      <c r="A336" s="62" t="s">
        <v>88</v>
      </c>
      <c r="B336" s="240" t="s">
        <v>28</v>
      </c>
      <c r="C336" s="208" t="s">
        <v>143</v>
      </c>
      <c r="D336" s="64" t="s">
        <v>48</v>
      </c>
      <c r="E336" s="209">
        <v>130.6</v>
      </c>
    </row>
    <row r="337" spans="1:5" s="20" customFormat="1" ht="42.75" customHeight="1" x14ac:dyDescent="0.2">
      <c r="A337" s="207" t="s">
        <v>92</v>
      </c>
      <c r="B337" s="201" t="s">
        <v>28</v>
      </c>
      <c r="C337" s="241" t="s">
        <v>144</v>
      </c>
      <c r="D337" s="64" t="s">
        <v>48</v>
      </c>
      <c r="E337" s="209">
        <f>E336</f>
        <v>130.6</v>
      </c>
    </row>
    <row r="338" spans="1:5" s="20" customFormat="1" ht="26.25" customHeight="1" x14ac:dyDescent="0.2">
      <c r="A338" s="207"/>
      <c r="B338" s="68"/>
      <c r="C338" s="242" t="s">
        <v>145</v>
      </c>
      <c r="D338" s="64" t="s">
        <v>65</v>
      </c>
      <c r="E338" s="199">
        <f>E337*0.15*1.26</f>
        <v>24.683399999999999</v>
      </c>
    </row>
    <row r="339" spans="1:5" s="20" customFormat="1" ht="24.75" customHeight="1" x14ac:dyDescent="0.2">
      <c r="A339" s="11" t="s">
        <v>96</v>
      </c>
      <c r="B339" s="213" t="s">
        <v>146</v>
      </c>
      <c r="C339" s="205" t="s">
        <v>147</v>
      </c>
      <c r="D339" s="58" t="s">
        <v>48</v>
      </c>
      <c r="E339" s="198">
        <f>E336</f>
        <v>130.6</v>
      </c>
    </row>
    <row r="340" spans="1:5" s="20" customFormat="1" ht="24.75" customHeight="1" x14ac:dyDescent="0.2">
      <c r="A340" s="11"/>
      <c r="B340" s="11"/>
      <c r="C340" s="42" t="s">
        <v>148</v>
      </c>
      <c r="D340" s="58" t="s">
        <v>48</v>
      </c>
      <c r="E340" s="88">
        <f>E339*1.1</f>
        <v>143.66</v>
      </c>
    </row>
    <row r="341" spans="1:5" s="20" customFormat="1" ht="42" customHeight="1" x14ac:dyDescent="0.2">
      <c r="A341" s="207" t="s">
        <v>99</v>
      </c>
      <c r="B341" s="201" t="s">
        <v>149</v>
      </c>
      <c r="C341" s="243" t="s">
        <v>150</v>
      </c>
      <c r="D341" s="64" t="s">
        <v>48</v>
      </c>
      <c r="E341" s="209">
        <f>E336</f>
        <v>130.6</v>
      </c>
    </row>
    <row r="342" spans="1:5" s="20" customFormat="1" ht="31.5" customHeight="1" x14ac:dyDescent="0.2">
      <c r="A342" s="207"/>
      <c r="B342" s="68"/>
      <c r="C342" s="244" t="s">
        <v>151</v>
      </c>
      <c r="D342" s="64" t="s">
        <v>65</v>
      </c>
      <c r="E342" s="199">
        <f>E341*0.05*1.1</f>
        <v>7.1830000000000007</v>
      </c>
    </row>
    <row r="343" spans="1:5" s="20" customFormat="1" ht="29.25" customHeight="1" x14ac:dyDescent="0.2">
      <c r="A343" s="207" t="s">
        <v>102</v>
      </c>
      <c r="B343" s="11" t="s">
        <v>146</v>
      </c>
      <c r="C343" s="245" t="s">
        <v>152</v>
      </c>
      <c r="D343" s="64" t="s">
        <v>48</v>
      </c>
      <c r="E343" s="215">
        <f>E336</f>
        <v>130.6</v>
      </c>
    </row>
    <row r="344" spans="1:5" s="20" customFormat="1" ht="41.25" customHeight="1" x14ac:dyDescent="0.2">
      <c r="A344" s="207"/>
      <c r="B344" s="13"/>
      <c r="C344" s="223" t="s">
        <v>153</v>
      </c>
      <c r="D344" s="64" t="s">
        <v>48</v>
      </c>
      <c r="E344" s="215">
        <f>E343*1.05</f>
        <v>137.13</v>
      </c>
    </row>
    <row r="345" spans="1:5" s="20" customFormat="1" ht="24.75" customHeight="1" x14ac:dyDescent="0.2">
      <c r="A345" s="11" t="s">
        <v>131</v>
      </c>
      <c r="B345" s="213" t="s">
        <v>146</v>
      </c>
      <c r="C345" s="205" t="s">
        <v>154</v>
      </c>
      <c r="D345" s="58" t="s">
        <v>48</v>
      </c>
      <c r="E345" s="198">
        <f>E336</f>
        <v>130.6</v>
      </c>
    </row>
    <row r="346" spans="1:5" s="20" customFormat="1" ht="24.75" customHeight="1" x14ac:dyDescent="0.2">
      <c r="A346" s="11"/>
      <c r="B346" s="11"/>
      <c r="C346" s="42" t="s">
        <v>155</v>
      </c>
      <c r="D346" s="58" t="s">
        <v>156</v>
      </c>
      <c r="E346" s="88">
        <f>E345*0.8</f>
        <v>104.48</v>
      </c>
    </row>
    <row r="347" spans="1:5" s="20" customFormat="1" ht="42.75" customHeight="1" x14ac:dyDescent="0.2">
      <c r="A347" s="207" t="s">
        <v>113</v>
      </c>
      <c r="B347" s="240" t="s">
        <v>149</v>
      </c>
      <c r="C347" s="208" t="s">
        <v>157</v>
      </c>
      <c r="D347" s="64" t="s">
        <v>48</v>
      </c>
      <c r="E347" s="246">
        <f>E343</f>
        <v>130.6</v>
      </c>
    </row>
    <row r="348" spans="1:5" s="20" customFormat="1" ht="31.5" customHeight="1" x14ac:dyDescent="0.2">
      <c r="A348" s="207"/>
      <c r="B348" s="247"/>
      <c r="C348" s="244" t="s">
        <v>158</v>
      </c>
      <c r="D348" s="64" t="s">
        <v>65</v>
      </c>
      <c r="E348" s="199">
        <f>E347*0.08*1.1</f>
        <v>11.492800000000001</v>
      </c>
    </row>
    <row r="349" spans="1:5" s="22" customFormat="1" ht="27.75" customHeight="1" x14ac:dyDescent="0.2">
      <c r="A349" s="248"/>
      <c r="B349" s="31"/>
      <c r="C349" s="249" t="s">
        <v>159</v>
      </c>
      <c r="D349" s="250" t="s">
        <v>118</v>
      </c>
      <c r="E349" s="251">
        <v>1</v>
      </c>
    </row>
    <row r="350" spans="1:5" s="20" customFormat="1" ht="27.75" customHeight="1" x14ac:dyDescent="0.2">
      <c r="A350" s="207" t="s">
        <v>134</v>
      </c>
      <c r="B350" s="240" t="s">
        <v>160</v>
      </c>
      <c r="C350" s="245" t="s">
        <v>161</v>
      </c>
      <c r="D350" s="64" t="s">
        <v>48</v>
      </c>
      <c r="E350" s="215">
        <f>E347</f>
        <v>130.6</v>
      </c>
    </row>
    <row r="351" spans="1:5" s="20" customFormat="1" ht="27" customHeight="1" x14ac:dyDescent="0.2">
      <c r="A351" s="207"/>
      <c r="B351" s="201"/>
      <c r="C351" s="252" t="s">
        <v>162</v>
      </c>
      <c r="D351" s="64" t="s">
        <v>48</v>
      </c>
      <c r="E351" s="215">
        <f>E350*1.1</f>
        <v>143.66</v>
      </c>
    </row>
    <row r="352" spans="1:5" s="9" customFormat="1" ht="33" customHeight="1" x14ac:dyDescent="0.2">
      <c r="A352" s="253"/>
      <c r="B352" s="201"/>
      <c r="C352" s="254" t="s">
        <v>163</v>
      </c>
      <c r="D352" s="255" t="s">
        <v>164</v>
      </c>
      <c r="E352" s="256">
        <v>1</v>
      </c>
    </row>
    <row r="353" spans="1:5" s="20" customFormat="1" ht="19.5" customHeight="1" x14ac:dyDescent="0.2">
      <c r="A353" s="73"/>
      <c r="B353" s="68"/>
      <c r="C353" s="69" t="s">
        <v>166</v>
      </c>
      <c r="D353" s="64"/>
      <c r="E353" s="65"/>
    </row>
    <row r="354" spans="1:5" s="20" customFormat="1" ht="41.25" customHeight="1" x14ac:dyDescent="0.2">
      <c r="A354" s="73" t="s">
        <v>88</v>
      </c>
      <c r="B354" s="201" t="s">
        <v>149</v>
      </c>
      <c r="C354" s="243" t="s">
        <v>167</v>
      </c>
      <c r="D354" s="64" t="s">
        <v>48</v>
      </c>
      <c r="E354" s="209">
        <v>156.13</v>
      </c>
    </row>
    <row r="355" spans="1:5" s="20" customFormat="1" ht="30.75" customHeight="1" x14ac:dyDescent="0.2">
      <c r="A355" s="207"/>
      <c r="B355" s="68"/>
      <c r="C355" s="244" t="s">
        <v>168</v>
      </c>
      <c r="D355" s="64" t="s">
        <v>156</v>
      </c>
      <c r="E355" s="209">
        <f>E354*1.6*10</f>
        <v>2498.08</v>
      </c>
    </row>
    <row r="356" spans="1:5" s="20" customFormat="1" ht="53.25" customHeight="1" x14ac:dyDescent="0.2">
      <c r="A356" s="73" t="s">
        <v>92</v>
      </c>
      <c r="B356" s="201" t="s">
        <v>169</v>
      </c>
      <c r="C356" s="243" t="s">
        <v>170</v>
      </c>
      <c r="D356" s="64" t="s">
        <v>48</v>
      </c>
      <c r="E356" s="209">
        <v>130.6</v>
      </c>
    </row>
    <row r="357" spans="1:5" s="20" customFormat="1" ht="54.75" customHeight="1" x14ac:dyDescent="0.2">
      <c r="A357" s="73"/>
      <c r="B357" s="68"/>
      <c r="C357" s="244" t="s">
        <v>171</v>
      </c>
      <c r="D357" s="64" t="s">
        <v>48</v>
      </c>
      <c r="E357" s="199">
        <f>E356*1.15</f>
        <v>150.18999999999997</v>
      </c>
    </row>
    <row r="358" spans="1:5" s="20" customFormat="1" ht="19.5" customHeight="1" x14ac:dyDescent="0.2">
      <c r="A358" s="73"/>
      <c r="B358" s="68"/>
      <c r="C358" s="244" t="s">
        <v>172</v>
      </c>
      <c r="D358" s="64" t="s">
        <v>48</v>
      </c>
      <c r="E358" s="209">
        <f>E356</f>
        <v>130.6</v>
      </c>
    </row>
    <row r="359" spans="1:5" s="20" customFormat="1" ht="23.25" customHeight="1" x14ac:dyDescent="0.2">
      <c r="A359" s="73"/>
      <c r="B359" s="68"/>
      <c r="C359" s="244" t="s">
        <v>173</v>
      </c>
      <c r="D359" s="64" t="s">
        <v>174</v>
      </c>
      <c r="E359" s="199">
        <f>E356*0.4</f>
        <v>52.24</v>
      </c>
    </row>
    <row r="360" spans="1:5" s="20" customFormat="1" ht="31.5" customHeight="1" x14ac:dyDescent="0.2">
      <c r="A360" s="207"/>
      <c r="B360" s="68"/>
      <c r="C360" s="244" t="s">
        <v>175</v>
      </c>
      <c r="D360" s="64" t="s">
        <v>118</v>
      </c>
      <c r="E360" s="209">
        <v>1</v>
      </c>
    </row>
    <row r="361" spans="1:5" s="20" customFormat="1" ht="27" customHeight="1" x14ac:dyDescent="0.2">
      <c r="A361" s="73" t="s">
        <v>96</v>
      </c>
      <c r="B361" s="11" t="s">
        <v>169</v>
      </c>
      <c r="C361" s="257" t="s">
        <v>176</v>
      </c>
      <c r="D361" s="258" t="s">
        <v>48</v>
      </c>
      <c r="E361" s="246">
        <v>25.53</v>
      </c>
    </row>
    <row r="362" spans="1:5" s="20" customFormat="1" ht="25.5" customHeight="1" x14ac:dyDescent="0.2">
      <c r="A362" s="207"/>
      <c r="B362" s="68"/>
      <c r="C362" s="259" t="s">
        <v>177</v>
      </c>
      <c r="D362" s="64" t="s">
        <v>48</v>
      </c>
      <c r="E362" s="199">
        <f>E361*1.1</f>
        <v>28.083000000000002</v>
      </c>
    </row>
    <row r="363" spans="1:5" s="20" customFormat="1" ht="30.75" customHeight="1" x14ac:dyDescent="0.2">
      <c r="A363" s="207"/>
      <c r="B363" s="68"/>
      <c r="C363" s="244" t="s">
        <v>178</v>
      </c>
      <c r="D363" s="64" t="s">
        <v>156</v>
      </c>
      <c r="E363" s="209">
        <f>E361*5</f>
        <v>127.65</v>
      </c>
    </row>
    <row r="364" spans="1:5" s="20" customFormat="1" ht="19.5" customHeight="1" x14ac:dyDescent="0.2">
      <c r="A364" s="207"/>
      <c r="B364" s="68"/>
      <c r="C364" s="244" t="s">
        <v>179</v>
      </c>
      <c r="D364" s="64" t="s">
        <v>156</v>
      </c>
      <c r="E364" s="199">
        <f>E361*0.5</f>
        <v>12.765000000000001</v>
      </c>
    </row>
    <row r="365" spans="1:5" s="20" customFormat="1" ht="33.75" customHeight="1" x14ac:dyDescent="0.2">
      <c r="A365" s="207"/>
      <c r="B365" s="68"/>
      <c r="C365" s="244" t="s">
        <v>175</v>
      </c>
      <c r="D365" s="64" t="s">
        <v>118</v>
      </c>
      <c r="E365" s="209">
        <v>1</v>
      </c>
    </row>
    <row r="366" spans="1:5" s="72" customFormat="1" ht="27" customHeight="1" x14ac:dyDescent="0.2">
      <c r="A366" s="67"/>
      <c r="B366" s="68"/>
      <c r="C366" s="69" t="s">
        <v>180</v>
      </c>
      <c r="D366" s="70"/>
      <c r="E366" s="71"/>
    </row>
    <row r="367" spans="1:5" s="20" customFormat="1" ht="24.75" customHeight="1" x14ac:dyDescent="0.2">
      <c r="A367" s="207" t="s">
        <v>88</v>
      </c>
      <c r="B367" s="68"/>
      <c r="C367" s="243" t="s">
        <v>181</v>
      </c>
      <c r="D367" s="64" t="s">
        <v>116</v>
      </c>
      <c r="E367" s="209">
        <v>1</v>
      </c>
    </row>
    <row r="368" spans="1:5" s="20" customFormat="1" ht="44.25" customHeight="1" x14ac:dyDescent="0.2">
      <c r="A368" s="207"/>
      <c r="B368" s="68"/>
      <c r="C368" s="244" t="s">
        <v>182</v>
      </c>
      <c r="D368" s="75" t="s">
        <v>118</v>
      </c>
      <c r="E368" s="75">
        <v>1</v>
      </c>
    </row>
    <row r="369" spans="1:5" s="20" customFormat="1" ht="24.75" customHeight="1" x14ac:dyDescent="0.2">
      <c r="A369" s="207"/>
      <c r="B369" s="68"/>
      <c r="C369" s="244" t="s">
        <v>183</v>
      </c>
      <c r="D369" s="75" t="s">
        <v>118</v>
      </c>
      <c r="E369" s="75">
        <v>1</v>
      </c>
    </row>
    <row r="370" spans="1:5" s="20" customFormat="1" ht="21.6" customHeight="1" x14ac:dyDescent="0.2">
      <c r="A370" s="73"/>
      <c r="B370" s="68"/>
      <c r="C370" s="74" t="s">
        <v>55</v>
      </c>
      <c r="D370" s="75"/>
      <c r="E370" s="75"/>
    </row>
    <row r="371" spans="1:5" s="20" customFormat="1" ht="21.6" customHeight="1" x14ac:dyDescent="0.2">
      <c r="A371" s="73"/>
      <c r="B371" s="68"/>
      <c r="C371" s="409" t="s">
        <v>185</v>
      </c>
      <c r="D371" s="410"/>
      <c r="E371" s="410"/>
    </row>
    <row r="372" spans="1:5" s="20" customFormat="1" ht="21.6" customHeight="1" x14ac:dyDescent="0.2">
      <c r="A372" s="77"/>
      <c r="B372" s="68"/>
      <c r="C372" s="411" t="s">
        <v>56</v>
      </c>
      <c r="D372" s="412"/>
      <c r="E372" s="412"/>
    </row>
    <row r="373" spans="1:5" s="20" customFormat="1" ht="21.6" customHeight="1" x14ac:dyDescent="0.2">
      <c r="A373" s="78"/>
      <c r="B373" s="21"/>
      <c r="C373" s="79"/>
      <c r="D373" s="79"/>
      <c r="E373" s="79"/>
    </row>
    <row r="374" spans="1:5" s="20" customFormat="1" ht="21" customHeight="1" x14ac:dyDescent="0.2">
      <c r="A374" s="20" t="s">
        <v>57</v>
      </c>
      <c r="B374" s="21"/>
    </row>
    <row r="375" spans="1:5" ht="12" x14ac:dyDescent="0.2">
      <c r="B375" s="2"/>
    </row>
    <row r="376" spans="1:5" s="20" customFormat="1" x14ac:dyDescent="0.2">
      <c r="A376" s="408" t="s">
        <v>257</v>
      </c>
      <c r="B376" s="408"/>
      <c r="C376" s="408"/>
      <c r="D376" s="408"/>
      <c r="E376" s="408"/>
    </row>
    <row r="377" spans="1:5" s="20" customFormat="1" x14ac:dyDescent="0.2">
      <c r="A377" s="414" t="s">
        <v>222</v>
      </c>
      <c r="B377" s="414"/>
      <c r="C377" s="414"/>
      <c r="D377" s="414"/>
      <c r="E377" s="414"/>
    </row>
    <row r="378" spans="1:5" s="20" customFormat="1" x14ac:dyDescent="0.2">
      <c r="A378" s="21"/>
      <c r="B378" s="21"/>
      <c r="D378" s="51"/>
      <c r="E378" s="80"/>
    </row>
    <row r="379" spans="1:5" s="23" customFormat="1" ht="12" x14ac:dyDescent="0.2">
      <c r="A379" s="359" t="s">
        <v>1</v>
      </c>
      <c r="B379" s="359"/>
      <c r="D379" s="96"/>
      <c r="E379" s="96"/>
    </row>
    <row r="380" spans="1:5" s="23" customFormat="1" ht="12" x14ac:dyDescent="0.2">
      <c r="A380" s="402" t="s">
        <v>2</v>
      </c>
      <c r="B380" s="402"/>
      <c r="C380" s="402"/>
      <c r="D380" s="402"/>
      <c r="E380" s="96"/>
    </row>
    <row r="381" spans="1:5" s="22" customFormat="1" x14ac:dyDescent="0.2">
      <c r="A381" s="178" t="s">
        <v>3</v>
      </c>
      <c r="B381" s="178"/>
      <c r="C381" s="178"/>
      <c r="D381" s="178"/>
      <c r="E381" s="178"/>
    </row>
    <row r="382" spans="1:5" s="20" customFormat="1" x14ac:dyDescent="0.2">
      <c r="A382" s="1" t="s">
        <v>223</v>
      </c>
      <c r="B382" s="1"/>
      <c r="D382" s="51"/>
      <c r="E382" s="80"/>
    </row>
    <row r="383" spans="1:5" s="20" customFormat="1" x14ac:dyDescent="0.2">
      <c r="A383" s="1"/>
      <c r="B383" s="1"/>
      <c r="D383" s="51"/>
      <c r="E383" s="80"/>
    </row>
    <row r="384" spans="1:5" s="20" customFormat="1" x14ac:dyDescent="0.2">
      <c r="A384" s="52"/>
      <c r="B384" s="52"/>
      <c r="C384" s="53"/>
      <c r="D384" s="53"/>
      <c r="E384" s="53"/>
    </row>
    <row r="385" spans="1:5" s="20" customFormat="1" ht="15" customHeight="1" x14ac:dyDescent="0.2">
      <c r="A385" s="426" t="s">
        <v>5</v>
      </c>
      <c r="B385" s="401" t="s">
        <v>6</v>
      </c>
      <c r="C385" s="427" t="s">
        <v>7</v>
      </c>
      <c r="D385" s="403" t="s">
        <v>8</v>
      </c>
      <c r="E385" s="403" t="s">
        <v>9</v>
      </c>
    </row>
    <row r="386" spans="1:5" s="20" customFormat="1" ht="54.75" customHeight="1" x14ac:dyDescent="0.2">
      <c r="A386" s="426"/>
      <c r="B386" s="401"/>
      <c r="C386" s="427"/>
      <c r="D386" s="403"/>
      <c r="E386" s="403"/>
    </row>
    <row r="387" spans="1:5" s="20" customFormat="1" x14ac:dyDescent="0.2">
      <c r="A387" s="61" t="s">
        <v>13</v>
      </c>
      <c r="B387" s="85" t="s">
        <v>14</v>
      </c>
      <c r="C387" s="61" t="s">
        <v>15</v>
      </c>
      <c r="D387" s="61" t="s">
        <v>16</v>
      </c>
      <c r="E387" s="61" t="s">
        <v>17</v>
      </c>
    </row>
    <row r="388" spans="1:5" s="20" customFormat="1" ht="20.25" customHeight="1" x14ac:dyDescent="0.2">
      <c r="A388" s="13"/>
      <c r="B388" s="201"/>
      <c r="C388" s="260" t="s">
        <v>224</v>
      </c>
      <c r="D388" s="58"/>
      <c r="E388" s="198"/>
    </row>
    <row r="389" spans="1:5" s="20" customFormat="1" ht="20.25" customHeight="1" x14ac:dyDescent="0.2">
      <c r="A389" s="13"/>
      <c r="B389" s="201"/>
      <c r="C389" s="260" t="s">
        <v>225</v>
      </c>
      <c r="D389" s="58"/>
      <c r="E389" s="198"/>
    </row>
    <row r="390" spans="1:5" s="20" customFormat="1" ht="20.25" customHeight="1" x14ac:dyDescent="0.2">
      <c r="A390" s="13"/>
      <c r="B390" s="201"/>
      <c r="C390" s="260" t="s">
        <v>226</v>
      </c>
      <c r="D390" s="58"/>
      <c r="E390" s="198"/>
    </row>
    <row r="391" spans="1:5" s="20" customFormat="1" ht="31.5" customHeight="1" x14ac:dyDescent="0.2">
      <c r="A391" s="11" t="s">
        <v>88</v>
      </c>
      <c r="B391" s="201" t="s">
        <v>169</v>
      </c>
      <c r="C391" s="261" t="s">
        <v>227</v>
      </c>
      <c r="D391" s="58" t="s">
        <v>48</v>
      </c>
      <c r="E391" s="198">
        <v>156.13</v>
      </c>
    </row>
    <row r="392" spans="1:5" s="20" customFormat="1" ht="19.5" customHeight="1" x14ac:dyDescent="0.2">
      <c r="A392" s="11"/>
      <c r="B392" s="201"/>
      <c r="C392" s="212" t="s">
        <v>228</v>
      </c>
      <c r="D392" s="58" t="s">
        <v>48</v>
      </c>
      <c r="E392" s="198">
        <f>E391</f>
        <v>156.13</v>
      </c>
    </row>
    <row r="393" spans="1:5" s="20" customFormat="1" ht="47.25" customHeight="1" x14ac:dyDescent="0.2">
      <c r="A393" s="11"/>
      <c r="B393" s="201"/>
      <c r="C393" s="212" t="s">
        <v>229</v>
      </c>
      <c r="D393" s="58" t="s">
        <v>48</v>
      </c>
      <c r="E393" s="88">
        <f>E391*1.1</f>
        <v>171.74299999999999</v>
      </c>
    </row>
    <row r="394" spans="1:5" s="20" customFormat="1" ht="21.75" customHeight="1" x14ac:dyDescent="0.2">
      <c r="A394" s="11"/>
      <c r="B394" s="201"/>
      <c r="C394" s="212" t="s">
        <v>117</v>
      </c>
      <c r="D394" s="58" t="s">
        <v>48</v>
      </c>
      <c r="E394" s="198">
        <f>E391</f>
        <v>156.13</v>
      </c>
    </row>
    <row r="395" spans="1:5" s="20" customFormat="1" ht="27" customHeight="1" x14ac:dyDescent="0.2">
      <c r="A395" s="11" t="s">
        <v>92</v>
      </c>
      <c r="B395" s="201" t="s">
        <v>169</v>
      </c>
      <c r="C395" s="261" t="s">
        <v>230</v>
      </c>
      <c r="D395" s="58" t="s">
        <v>78</v>
      </c>
      <c r="E395" s="198">
        <v>1</v>
      </c>
    </row>
    <row r="396" spans="1:5" s="20" customFormat="1" ht="19.5" customHeight="1" x14ac:dyDescent="0.2">
      <c r="A396" s="11"/>
      <c r="B396" s="92"/>
      <c r="C396" s="212" t="s">
        <v>231</v>
      </c>
      <c r="D396" s="58" t="s">
        <v>78</v>
      </c>
      <c r="E396" s="88">
        <v>1</v>
      </c>
    </row>
    <row r="397" spans="1:5" s="20" customFormat="1" ht="19.5" customHeight="1" x14ac:dyDescent="0.2">
      <c r="A397" s="56"/>
      <c r="B397" s="262"/>
      <c r="C397" s="263" t="s">
        <v>183</v>
      </c>
      <c r="D397" s="64" t="s">
        <v>118</v>
      </c>
      <c r="E397" s="209">
        <v>1</v>
      </c>
    </row>
    <row r="398" spans="1:5" s="20" customFormat="1" ht="24" customHeight="1" x14ac:dyDescent="0.2">
      <c r="A398" s="73"/>
      <c r="B398" s="92"/>
      <c r="C398" s="69" t="s">
        <v>232</v>
      </c>
      <c r="D398" s="64"/>
      <c r="E398" s="209"/>
    </row>
    <row r="399" spans="1:5" s="20" customFormat="1" ht="19.5" customHeight="1" x14ac:dyDescent="0.2">
      <c r="A399" s="73"/>
      <c r="B399" s="68"/>
      <c r="C399" s="69" t="s">
        <v>233</v>
      </c>
      <c r="D399" s="64"/>
      <c r="E399" s="65"/>
    </row>
    <row r="400" spans="1:5" ht="29.25" customHeight="1" x14ac:dyDescent="0.2">
      <c r="A400" s="11" t="s">
        <v>88</v>
      </c>
      <c r="B400" s="210" t="s">
        <v>146</v>
      </c>
      <c r="C400" s="205" t="s">
        <v>193</v>
      </c>
      <c r="D400" s="58" t="s">
        <v>48</v>
      </c>
      <c r="E400" s="88">
        <v>26.11</v>
      </c>
    </row>
    <row r="401" spans="1:5" ht="19.5" customHeight="1" x14ac:dyDescent="0.2">
      <c r="A401" s="11"/>
      <c r="B401" s="211"/>
      <c r="C401" s="212" t="s">
        <v>194</v>
      </c>
      <c r="D401" s="58" t="s">
        <v>174</v>
      </c>
      <c r="E401" s="88">
        <f>E400*0.2</f>
        <v>5.2220000000000004</v>
      </c>
    </row>
    <row r="402" spans="1:5" ht="28.5" customHeight="1" x14ac:dyDescent="0.2">
      <c r="A402" s="220" t="s">
        <v>92</v>
      </c>
      <c r="B402" s="213" t="s">
        <v>146</v>
      </c>
      <c r="C402" s="226" t="s">
        <v>234</v>
      </c>
      <c r="D402" s="58" t="s">
        <v>48</v>
      </c>
      <c r="E402" s="88">
        <f>E400</f>
        <v>26.11</v>
      </c>
    </row>
    <row r="403" spans="1:5" ht="19.5" customHeight="1" x14ac:dyDescent="0.2">
      <c r="A403" s="220"/>
      <c r="B403" s="9"/>
      <c r="C403" s="214" t="s">
        <v>196</v>
      </c>
      <c r="D403" s="58" t="s">
        <v>156</v>
      </c>
      <c r="E403" s="88">
        <f>E402*1.6*10</f>
        <v>417.76000000000005</v>
      </c>
    </row>
    <row r="404" spans="1:5" s="20" customFormat="1" ht="24" customHeight="1" x14ac:dyDescent="0.2">
      <c r="A404" s="73"/>
      <c r="B404" s="92"/>
      <c r="C404" s="69" t="s">
        <v>235</v>
      </c>
      <c r="D404" s="64"/>
      <c r="E404" s="209"/>
    </row>
    <row r="405" spans="1:5" s="20" customFormat="1" ht="19.5" customHeight="1" x14ac:dyDescent="0.2">
      <c r="A405" s="73"/>
      <c r="B405" s="68"/>
      <c r="C405" s="69" t="s">
        <v>236</v>
      </c>
      <c r="D405" s="64"/>
      <c r="E405" s="65"/>
    </row>
    <row r="406" spans="1:5" s="20" customFormat="1" ht="73.5" customHeight="1" x14ac:dyDescent="0.2">
      <c r="A406" s="56" t="s">
        <v>88</v>
      </c>
      <c r="B406" s="11" t="s">
        <v>169</v>
      </c>
      <c r="C406" s="208" t="s">
        <v>237</v>
      </c>
      <c r="D406" s="64" t="s">
        <v>48</v>
      </c>
      <c r="E406" s="209">
        <v>32.83</v>
      </c>
    </row>
    <row r="407" spans="1:5" s="20" customFormat="1" ht="34.5" customHeight="1" x14ac:dyDescent="0.2">
      <c r="A407" s="56"/>
      <c r="B407" s="207"/>
      <c r="C407" s="263" t="s">
        <v>238</v>
      </c>
      <c r="D407" s="64" t="s">
        <v>48</v>
      </c>
      <c r="E407" s="199">
        <f>E406*1.1</f>
        <v>36.113</v>
      </c>
    </row>
    <row r="408" spans="1:5" s="20" customFormat="1" ht="34.5" customHeight="1" x14ac:dyDescent="0.2">
      <c r="A408" s="56"/>
      <c r="B408" s="207"/>
      <c r="C408" s="263" t="s">
        <v>239</v>
      </c>
      <c r="D408" s="64" t="s">
        <v>48</v>
      </c>
      <c r="E408" s="199">
        <f>E406*2*1.1</f>
        <v>72.225999999999999</v>
      </c>
    </row>
    <row r="409" spans="1:5" s="20" customFormat="1" ht="34.5" customHeight="1" x14ac:dyDescent="0.2">
      <c r="A409" s="56"/>
      <c r="B409" s="207"/>
      <c r="C409" s="263" t="s">
        <v>239</v>
      </c>
      <c r="D409" s="64" t="s">
        <v>48</v>
      </c>
      <c r="E409" s="199">
        <f>E406*2*1.1</f>
        <v>72.225999999999999</v>
      </c>
    </row>
    <row r="410" spans="1:5" s="20" customFormat="1" ht="34.5" customHeight="1" x14ac:dyDescent="0.2">
      <c r="A410" s="56"/>
      <c r="B410" s="207"/>
      <c r="C410" s="263" t="s">
        <v>240</v>
      </c>
      <c r="D410" s="64" t="s">
        <v>48</v>
      </c>
      <c r="E410" s="199">
        <f>E406*1.05</f>
        <v>34.471499999999999</v>
      </c>
    </row>
    <row r="411" spans="1:5" s="20" customFormat="1" ht="34.5" customHeight="1" x14ac:dyDescent="0.2">
      <c r="A411" s="56"/>
      <c r="B411" s="207"/>
      <c r="C411" s="263" t="s">
        <v>117</v>
      </c>
      <c r="D411" s="64" t="s">
        <v>118</v>
      </c>
      <c r="E411" s="209">
        <v>1</v>
      </c>
    </row>
    <row r="412" spans="1:5" s="20" customFormat="1" ht="19.5" customHeight="1" x14ac:dyDescent="0.2">
      <c r="A412" s="73"/>
      <c r="B412" s="68"/>
      <c r="C412" s="69" t="s">
        <v>241</v>
      </c>
      <c r="D412" s="64"/>
      <c r="E412" s="65"/>
    </row>
    <row r="413" spans="1:5" s="20" customFormat="1" ht="73.5" customHeight="1" x14ac:dyDescent="0.2">
      <c r="A413" s="56" t="s">
        <v>88</v>
      </c>
      <c r="B413" s="11" t="s">
        <v>169</v>
      </c>
      <c r="C413" s="208" t="s">
        <v>237</v>
      </c>
      <c r="D413" s="64" t="s">
        <v>48</v>
      </c>
      <c r="E413" s="209">
        <v>8.41</v>
      </c>
    </row>
    <row r="414" spans="1:5" s="20" customFormat="1" ht="34.5" customHeight="1" x14ac:dyDescent="0.2">
      <c r="A414" s="56"/>
      <c r="B414" s="207"/>
      <c r="C414" s="263" t="s">
        <v>238</v>
      </c>
      <c r="D414" s="64" t="s">
        <v>48</v>
      </c>
      <c r="E414" s="199">
        <f>E413*1.1</f>
        <v>9.2510000000000012</v>
      </c>
    </row>
    <row r="415" spans="1:5" s="20" customFormat="1" ht="34.5" customHeight="1" x14ac:dyDescent="0.2">
      <c r="A415" s="56"/>
      <c r="B415" s="207"/>
      <c r="C415" s="263" t="s">
        <v>242</v>
      </c>
      <c r="D415" s="64" t="s">
        <v>48</v>
      </c>
      <c r="E415" s="199">
        <f>E413*2*1.1</f>
        <v>18.502000000000002</v>
      </c>
    </row>
    <row r="416" spans="1:5" s="20" customFormat="1" ht="34.5" customHeight="1" x14ac:dyDescent="0.2">
      <c r="A416" s="56"/>
      <c r="B416" s="207"/>
      <c r="C416" s="263" t="s">
        <v>242</v>
      </c>
      <c r="D416" s="64" t="s">
        <v>48</v>
      </c>
      <c r="E416" s="199">
        <f>E413*2*1.1</f>
        <v>18.502000000000002</v>
      </c>
    </row>
    <row r="417" spans="1:5" s="20" customFormat="1" ht="34.5" customHeight="1" x14ac:dyDescent="0.2">
      <c r="A417" s="56"/>
      <c r="B417" s="207"/>
      <c r="C417" s="263" t="s">
        <v>240</v>
      </c>
      <c r="D417" s="64" t="s">
        <v>48</v>
      </c>
      <c r="E417" s="199">
        <f>E413*1.05</f>
        <v>8.8305000000000007</v>
      </c>
    </row>
    <row r="418" spans="1:5" s="20" customFormat="1" ht="34.5" customHeight="1" x14ac:dyDescent="0.2">
      <c r="A418" s="56"/>
      <c r="B418" s="207"/>
      <c r="C418" s="263" t="s">
        <v>117</v>
      </c>
      <c r="D418" s="64" t="s">
        <v>118</v>
      </c>
      <c r="E418" s="209">
        <v>1</v>
      </c>
    </row>
    <row r="419" spans="1:5" s="20" customFormat="1" ht="34.5" customHeight="1" x14ac:dyDescent="0.2">
      <c r="A419" s="56"/>
      <c r="B419" s="56"/>
      <c r="C419" s="57" t="s">
        <v>243</v>
      </c>
      <c r="D419" s="58"/>
      <c r="E419" s="198"/>
    </row>
    <row r="420" spans="1:5" s="20" customFormat="1" ht="34.5" customHeight="1" x14ac:dyDescent="0.2">
      <c r="A420" s="56" t="s">
        <v>88</v>
      </c>
      <c r="B420" s="11" t="s">
        <v>169</v>
      </c>
      <c r="C420" s="205" t="s">
        <v>244</v>
      </c>
      <c r="D420" s="58" t="s">
        <v>48</v>
      </c>
      <c r="E420" s="198">
        <v>218.61</v>
      </c>
    </row>
    <row r="421" spans="1:5" s="20" customFormat="1" ht="34.5" customHeight="1" x14ac:dyDescent="0.2">
      <c r="A421" s="56" t="s">
        <v>92</v>
      </c>
      <c r="B421" s="11" t="s">
        <v>169</v>
      </c>
      <c r="C421" s="205" t="s">
        <v>245</v>
      </c>
      <c r="D421" s="58" t="s">
        <v>48</v>
      </c>
      <c r="E421" s="198">
        <v>218.61</v>
      </c>
    </row>
    <row r="422" spans="1:5" s="20" customFormat="1" ht="27" customHeight="1" x14ac:dyDescent="0.2">
      <c r="A422" s="56"/>
      <c r="B422" s="11"/>
      <c r="C422" s="42" t="s">
        <v>246</v>
      </c>
      <c r="D422" s="58" t="s">
        <v>174</v>
      </c>
      <c r="E422" s="88">
        <f>E421*0.2</f>
        <v>43.722000000000008</v>
      </c>
    </row>
    <row r="423" spans="1:5" s="20" customFormat="1" ht="29.25" customHeight="1" x14ac:dyDescent="0.2">
      <c r="A423" s="11" t="s">
        <v>96</v>
      </c>
      <c r="B423" s="240" t="s">
        <v>169</v>
      </c>
      <c r="C423" s="205" t="s">
        <v>247</v>
      </c>
      <c r="D423" s="58" t="s">
        <v>48</v>
      </c>
      <c r="E423" s="198">
        <v>259.85000000000002</v>
      </c>
    </row>
    <row r="424" spans="1:5" s="20" customFormat="1" ht="20.25" customHeight="1" x14ac:dyDescent="0.2">
      <c r="A424" s="11"/>
      <c r="B424" s="92"/>
      <c r="C424" s="212" t="s">
        <v>248</v>
      </c>
      <c r="D424" s="58" t="s">
        <v>156</v>
      </c>
      <c r="E424" s="198">
        <v>300</v>
      </c>
    </row>
    <row r="425" spans="1:5" s="20" customFormat="1" ht="29.25" customHeight="1" x14ac:dyDescent="0.2">
      <c r="A425" s="11"/>
      <c r="B425" s="92"/>
      <c r="C425" s="212" t="s">
        <v>249</v>
      </c>
      <c r="D425" s="58" t="s">
        <v>156</v>
      </c>
      <c r="E425" s="198">
        <f>E423*4</f>
        <v>1039.4000000000001</v>
      </c>
    </row>
    <row r="426" spans="1:5" s="20" customFormat="1" ht="28.5" customHeight="1" x14ac:dyDescent="0.2">
      <c r="A426" s="11"/>
      <c r="B426" s="92"/>
      <c r="C426" s="212" t="s">
        <v>250</v>
      </c>
      <c r="D426" s="58" t="s">
        <v>156</v>
      </c>
      <c r="E426" s="198">
        <f>E423*3</f>
        <v>779.55000000000007</v>
      </c>
    </row>
    <row r="427" spans="1:5" s="20" customFormat="1" ht="23.25" customHeight="1" x14ac:dyDescent="0.2">
      <c r="A427" s="11"/>
      <c r="B427" s="92"/>
      <c r="C427" s="212" t="s">
        <v>183</v>
      </c>
      <c r="D427" s="58" t="s">
        <v>118</v>
      </c>
      <c r="E427" s="198">
        <v>1</v>
      </c>
    </row>
    <row r="428" spans="1:5" s="20" customFormat="1" ht="31.5" customHeight="1" x14ac:dyDescent="0.2">
      <c r="A428" s="11" t="s">
        <v>96</v>
      </c>
      <c r="B428" s="201" t="s">
        <v>169</v>
      </c>
      <c r="C428" s="261" t="s">
        <v>251</v>
      </c>
      <c r="D428" s="58" t="s">
        <v>48</v>
      </c>
      <c r="E428" s="198">
        <v>230.35</v>
      </c>
    </row>
    <row r="429" spans="1:5" s="20" customFormat="1" ht="23.25" customHeight="1" x14ac:dyDescent="0.2">
      <c r="A429" s="11"/>
      <c r="B429" s="92"/>
      <c r="C429" s="212" t="s">
        <v>246</v>
      </c>
      <c r="D429" s="58" t="s">
        <v>174</v>
      </c>
      <c r="E429" s="88">
        <f>E428*0.2</f>
        <v>46.07</v>
      </c>
    </row>
    <row r="430" spans="1:5" s="20" customFormat="1" ht="23.25" customHeight="1" x14ac:dyDescent="0.2">
      <c r="A430" s="11"/>
      <c r="B430" s="92"/>
      <c r="C430" s="212" t="s">
        <v>252</v>
      </c>
      <c r="D430" s="58" t="s">
        <v>174</v>
      </c>
      <c r="E430" s="88">
        <f>E428*0.3</f>
        <v>69.10499999999999</v>
      </c>
    </row>
    <row r="431" spans="1:5" s="20" customFormat="1" ht="23.25" customHeight="1" x14ac:dyDescent="0.2">
      <c r="A431" s="11"/>
      <c r="B431" s="92"/>
      <c r="C431" s="212" t="s">
        <v>253</v>
      </c>
      <c r="D431" s="58" t="s">
        <v>78</v>
      </c>
      <c r="E431" s="198">
        <v>10</v>
      </c>
    </row>
    <row r="432" spans="1:5" s="20" customFormat="1" ht="23.25" customHeight="1" x14ac:dyDescent="0.2">
      <c r="A432" s="11"/>
      <c r="B432" s="92"/>
      <c r="C432" s="212" t="s">
        <v>183</v>
      </c>
      <c r="D432" s="58" t="s">
        <v>118</v>
      </c>
      <c r="E432" s="198">
        <v>1</v>
      </c>
    </row>
    <row r="433" spans="1:7" s="20" customFormat="1" ht="34.5" customHeight="1" x14ac:dyDescent="0.2">
      <c r="A433" s="11" t="s">
        <v>102</v>
      </c>
      <c r="B433" s="213" t="s">
        <v>146</v>
      </c>
      <c r="C433" s="205" t="s">
        <v>254</v>
      </c>
      <c r="D433" s="58" t="s">
        <v>48</v>
      </c>
      <c r="E433" s="198">
        <v>29.5</v>
      </c>
    </row>
    <row r="434" spans="1:7" s="20" customFormat="1" ht="34.5" customHeight="1" x14ac:dyDescent="0.2">
      <c r="A434" s="11"/>
      <c r="B434" s="11"/>
      <c r="C434" s="42" t="s">
        <v>155</v>
      </c>
      <c r="D434" s="58" t="s">
        <v>48</v>
      </c>
      <c r="E434" s="198">
        <f>E433</f>
        <v>29.5</v>
      </c>
    </row>
    <row r="435" spans="1:7" s="20" customFormat="1" ht="34.5" customHeight="1" x14ac:dyDescent="0.2">
      <c r="A435" s="56" t="s">
        <v>131</v>
      </c>
      <c r="B435" s="11" t="s">
        <v>169</v>
      </c>
      <c r="C435" s="208" t="s">
        <v>255</v>
      </c>
      <c r="D435" s="64" t="s">
        <v>48</v>
      </c>
      <c r="E435" s="209">
        <v>29.5</v>
      </c>
    </row>
    <row r="436" spans="1:7" s="20" customFormat="1" ht="34.5" customHeight="1" x14ac:dyDescent="0.2">
      <c r="A436" s="56"/>
      <c r="B436" s="207"/>
      <c r="C436" s="263" t="s">
        <v>256</v>
      </c>
      <c r="D436" s="64" t="s">
        <v>48</v>
      </c>
      <c r="E436" s="199">
        <f>E435*1.1</f>
        <v>32.450000000000003</v>
      </c>
    </row>
    <row r="437" spans="1:7" s="20" customFormat="1" ht="34.5" customHeight="1" x14ac:dyDescent="0.2">
      <c r="A437" s="56"/>
      <c r="B437" s="207"/>
      <c r="C437" s="263" t="s">
        <v>178</v>
      </c>
      <c r="D437" s="64" t="s">
        <v>156</v>
      </c>
      <c r="E437" s="209">
        <f>E435*6</f>
        <v>177</v>
      </c>
    </row>
    <row r="438" spans="1:7" s="20" customFormat="1" ht="34.5" customHeight="1" x14ac:dyDescent="0.2">
      <c r="A438" s="56"/>
      <c r="B438" s="264"/>
      <c r="C438" s="263" t="s">
        <v>179</v>
      </c>
      <c r="D438" s="64" t="s">
        <v>156</v>
      </c>
      <c r="E438" s="209">
        <f>E435*0.5</f>
        <v>14.75</v>
      </c>
    </row>
    <row r="439" spans="1:7" s="20" customFormat="1" ht="23.25" customHeight="1" x14ac:dyDescent="0.2">
      <c r="A439" s="11"/>
      <c r="B439" s="92"/>
      <c r="C439" s="212" t="s">
        <v>253</v>
      </c>
      <c r="D439" s="58" t="s">
        <v>78</v>
      </c>
      <c r="E439" s="198">
        <v>15</v>
      </c>
    </row>
    <row r="440" spans="1:7" s="20" customFormat="1" ht="34.5" customHeight="1" x14ac:dyDescent="0.2">
      <c r="A440" s="56"/>
      <c r="B440" s="262"/>
      <c r="C440" s="263" t="s">
        <v>183</v>
      </c>
      <c r="D440" s="64" t="s">
        <v>118</v>
      </c>
      <c r="E440" s="209">
        <v>1</v>
      </c>
    </row>
    <row r="441" spans="1:7" s="20" customFormat="1" ht="21.6" customHeight="1" x14ac:dyDescent="0.2">
      <c r="A441" s="91"/>
      <c r="B441" s="92"/>
      <c r="C441" s="93" t="s">
        <v>55</v>
      </c>
      <c r="D441" s="368"/>
      <c r="E441" s="368"/>
    </row>
    <row r="442" spans="1:7" s="20" customFormat="1" ht="21.6" customHeight="1" x14ac:dyDescent="0.2">
      <c r="A442" s="91"/>
      <c r="B442" s="92"/>
      <c r="C442" s="409" t="s">
        <v>185</v>
      </c>
      <c r="D442" s="410"/>
      <c r="E442" s="410"/>
    </row>
    <row r="443" spans="1:7" s="20" customFormat="1" ht="21.6" customHeight="1" x14ac:dyDescent="0.2">
      <c r="A443" s="94"/>
      <c r="B443" s="92"/>
      <c r="C443" s="428" t="s">
        <v>56</v>
      </c>
      <c r="D443" s="398"/>
      <c r="E443" s="398"/>
    </row>
    <row r="444" spans="1:7" s="20" customFormat="1" ht="21.6" customHeight="1" x14ac:dyDescent="0.2">
      <c r="A444" s="15"/>
      <c r="B444" s="2"/>
      <c r="C444" s="17"/>
      <c r="D444" s="17"/>
      <c r="E444" s="95"/>
    </row>
    <row r="445" spans="1:7" s="20" customFormat="1" x14ac:dyDescent="0.2">
      <c r="A445" s="20" t="s">
        <v>57</v>
      </c>
      <c r="B445" s="2"/>
      <c r="E445" s="80"/>
    </row>
    <row r="446" spans="1:7" s="20" customFormat="1" x14ac:dyDescent="0.2">
      <c r="B446" s="2"/>
      <c r="E446" s="80"/>
    </row>
    <row r="447" spans="1:7" s="20" customFormat="1" x14ac:dyDescent="0.2">
      <c r="B447" s="2"/>
      <c r="E447" s="80"/>
    </row>
    <row r="448" spans="1:7" s="20" customFormat="1" x14ac:dyDescent="0.2">
      <c r="A448" s="408" t="s">
        <v>744</v>
      </c>
      <c r="B448" s="408"/>
      <c r="C448" s="408"/>
      <c r="D448" s="408"/>
      <c r="E448" s="408"/>
      <c r="F448" s="408"/>
      <c r="G448" s="408"/>
    </row>
    <row r="449" spans="1:7" s="317" customFormat="1" x14ac:dyDescent="0.2">
      <c r="A449" s="429" t="s">
        <v>745</v>
      </c>
      <c r="B449" s="414"/>
      <c r="C449" s="414"/>
      <c r="D449" s="414"/>
      <c r="E449" s="414"/>
    </row>
    <row r="450" spans="1:7" s="20" customFormat="1" x14ac:dyDescent="0.2">
      <c r="A450" s="21"/>
      <c r="D450" s="51"/>
    </row>
    <row r="451" spans="1:7" s="23" customFormat="1" ht="12" x14ac:dyDescent="0.2">
      <c r="A451" s="359" t="s">
        <v>1</v>
      </c>
      <c r="B451" s="359"/>
      <c r="D451" s="96"/>
      <c r="E451" s="96"/>
    </row>
    <row r="452" spans="1:7" s="23" customFormat="1" ht="12" x14ac:dyDescent="0.2">
      <c r="A452" s="402" t="s">
        <v>2</v>
      </c>
      <c r="B452" s="402"/>
      <c r="C452" s="402"/>
      <c r="D452" s="402"/>
      <c r="E452" s="96"/>
    </row>
    <row r="453" spans="1:7" s="22" customFormat="1" x14ac:dyDescent="0.2">
      <c r="A453" s="178" t="s">
        <v>3</v>
      </c>
      <c r="B453" s="178"/>
      <c r="C453" s="178"/>
      <c r="D453" s="178"/>
      <c r="E453" s="178"/>
    </row>
    <row r="454" spans="1:7" s="20" customFormat="1" x14ac:dyDescent="0.2">
      <c r="A454" s="1" t="s">
        <v>705</v>
      </c>
      <c r="D454" s="51"/>
    </row>
    <row r="455" spans="1:7" s="20" customFormat="1" x14ac:dyDescent="0.2">
      <c r="A455" s="1"/>
      <c r="D455" s="51"/>
    </row>
    <row r="456" spans="1:7" s="20" customFormat="1" x14ac:dyDescent="0.2">
      <c r="A456" s="52"/>
      <c r="C456" s="53"/>
      <c r="D456" s="53"/>
      <c r="E456" s="53"/>
      <c r="F456" s="53"/>
      <c r="G456" s="53"/>
    </row>
    <row r="457" spans="1:7" ht="15" customHeight="1" x14ac:dyDescent="0.2">
      <c r="A457" s="433" t="s">
        <v>5</v>
      </c>
      <c r="B457" s="434" t="s">
        <v>6</v>
      </c>
      <c r="C457" s="435" t="s">
        <v>7</v>
      </c>
      <c r="D457" s="401" t="s">
        <v>8</v>
      </c>
      <c r="E457" s="401" t="s">
        <v>9</v>
      </c>
      <c r="F457" s="20"/>
      <c r="G457" s="20"/>
    </row>
    <row r="458" spans="1:7" ht="54.75" customHeight="1" x14ac:dyDescent="0.2">
      <c r="A458" s="433"/>
      <c r="B458" s="434"/>
      <c r="C458" s="435"/>
      <c r="D458" s="401"/>
      <c r="E458" s="401"/>
      <c r="F458" s="20"/>
      <c r="G458" s="20"/>
    </row>
    <row r="459" spans="1:7" s="55" customFormat="1" x14ac:dyDescent="0.2">
      <c r="A459" s="331" t="s">
        <v>13</v>
      </c>
      <c r="B459" s="332" t="s">
        <v>14</v>
      </c>
      <c r="C459" s="54" t="s">
        <v>15</v>
      </c>
      <c r="D459" s="54" t="s">
        <v>16</v>
      </c>
      <c r="E459" s="54" t="s">
        <v>17</v>
      </c>
      <c r="F459" s="20"/>
      <c r="G459" s="20"/>
    </row>
    <row r="460" spans="1:7" s="20" customFormat="1" ht="33" customHeight="1" x14ac:dyDescent="0.2">
      <c r="A460" s="10" t="s">
        <v>88</v>
      </c>
      <c r="B460" s="201" t="s">
        <v>146</v>
      </c>
      <c r="C460" s="205" t="s">
        <v>706</v>
      </c>
      <c r="D460" s="58" t="s">
        <v>48</v>
      </c>
      <c r="E460" s="198">
        <v>175.4</v>
      </c>
    </row>
    <row r="461" spans="1:7" s="20" customFormat="1" ht="33" customHeight="1" x14ac:dyDescent="0.2">
      <c r="A461" s="10" t="s">
        <v>92</v>
      </c>
      <c r="B461" s="201" t="s">
        <v>146</v>
      </c>
      <c r="C461" s="205" t="s">
        <v>707</v>
      </c>
      <c r="D461" s="58" t="s">
        <v>48</v>
      </c>
      <c r="E461" s="198">
        <v>175.4</v>
      </c>
    </row>
    <row r="462" spans="1:7" s="20" customFormat="1" ht="28.5" customHeight="1" x14ac:dyDescent="0.2">
      <c r="A462" s="10"/>
      <c r="B462" s="211"/>
      <c r="C462" s="42" t="s">
        <v>708</v>
      </c>
      <c r="D462" s="58" t="s">
        <v>48</v>
      </c>
      <c r="E462" s="198">
        <f>E461*1.2</f>
        <v>210.48</v>
      </c>
    </row>
    <row r="463" spans="1:7" s="20" customFormat="1" ht="36" customHeight="1" x14ac:dyDescent="0.2">
      <c r="A463" s="10"/>
      <c r="B463" s="211"/>
      <c r="C463" s="42" t="s">
        <v>709</v>
      </c>
      <c r="D463" s="58" t="s">
        <v>118</v>
      </c>
      <c r="E463" s="198">
        <v>1</v>
      </c>
    </row>
    <row r="464" spans="1:7" s="23" customFormat="1" ht="29.25" customHeight="1" x14ac:dyDescent="0.2">
      <c r="A464" s="31" t="s">
        <v>96</v>
      </c>
      <c r="B464" s="337" t="s">
        <v>146</v>
      </c>
      <c r="C464" s="338" t="s">
        <v>710</v>
      </c>
      <c r="D464" s="58" t="s">
        <v>48</v>
      </c>
      <c r="E464" s="198">
        <v>175.4</v>
      </c>
      <c r="F464" s="20"/>
      <c r="G464" s="20"/>
    </row>
    <row r="465" spans="1:7" s="22" customFormat="1" ht="34.5" customHeight="1" x14ac:dyDescent="0.2">
      <c r="A465" s="248"/>
      <c r="B465" s="130"/>
      <c r="C465" s="339" t="s">
        <v>711</v>
      </c>
      <c r="D465" s="64" t="s">
        <v>65</v>
      </c>
      <c r="E465" s="340">
        <f>E464*1.05*0.45</f>
        <v>82.876500000000007</v>
      </c>
      <c r="F465" s="20"/>
      <c r="G465" s="20"/>
    </row>
    <row r="466" spans="1:7" s="20" customFormat="1" ht="33" customHeight="1" x14ac:dyDescent="0.2">
      <c r="A466" s="10" t="s">
        <v>99</v>
      </c>
      <c r="B466" s="201" t="s">
        <v>146</v>
      </c>
      <c r="C466" s="205" t="s">
        <v>712</v>
      </c>
      <c r="D466" s="58" t="s">
        <v>48</v>
      </c>
      <c r="E466" s="198">
        <v>175.4</v>
      </c>
    </row>
    <row r="467" spans="1:7" s="20" customFormat="1" ht="28.5" customHeight="1" x14ac:dyDescent="0.2">
      <c r="A467" s="10"/>
      <c r="B467" s="211"/>
      <c r="C467" s="42" t="s">
        <v>713</v>
      </c>
      <c r="D467" s="58" t="s">
        <v>48</v>
      </c>
      <c r="E467" s="198">
        <f>E466*1.2</f>
        <v>210.48</v>
      </c>
    </row>
    <row r="468" spans="1:7" s="20" customFormat="1" ht="30.75" customHeight="1" x14ac:dyDescent="0.2">
      <c r="A468" s="73" t="s">
        <v>102</v>
      </c>
      <c r="B468" s="201" t="s">
        <v>714</v>
      </c>
      <c r="C468" s="341" t="s">
        <v>715</v>
      </c>
      <c r="D468" s="64" t="s">
        <v>39</v>
      </c>
      <c r="E468" s="209">
        <v>24.6</v>
      </c>
    </row>
    <row r="469" spans="1:7" s="20" customFormat="1" ht="32.25" customHeight="1" x14ac:dyDescent="0.2">
      <c r="A469" s="73"/>
      <c r="B469" s="68"/>
      <c r="C469" s="342" t="s">
        <v>716</v>
      </c>
      <c r="D469" s="64" t="s">
        <v>65</v>
      </c>
      <c r="E469" s="199">
        <v>2.42</v>
      </c>
    </row>
    <row r="470" spans="1:7" ht="26.25" customHeight="1" x14ac:dyDescent="0.2">
      <c r="A470" s="11"/>
      <c r="B470" s="68"/>
      <c r="C470" s="343" t="s">
        <v>717</v>
      </c>
      <c r="D470" s="58" t="s">
        <v>48</v>
      </c>
      <c r="E470" s="217">
        <v>16.3</v>
      </c>
      <c r="F470" s="20"/>
      <c r="G470" s="20"/>
    </row>
    <row r="471" spans="1:7" s="20" customFormat="1" ht="20.25" customHeight="1" x14ac:dyDescent="0.2">
      <c r="A471" s="73"/>
      <c r="B471" s="68"/>
      <c r="C471" s="244" t="s">
        <v>718</v>
      </c>
      <c r="D471" s="64" t="s">
        <v>118</v>
      </c>
      <c r="E471" s="209">
        <v>1</v>
      </c>
    </row>
    <row r="472" spans="1:7" s="20" customFormat="1" ht="30.75" customHeight="1" x14ac:dyDescent="0.2">
      <c r="A472" s="73" t="s">
        <v>131</v>
      </c>
      <c r="B472" s="201" t="s">
        <v>714</v>
      </c>
      <c r="C472" s="341" t="s">
        <v>719</v>
      </c>
      <c r="D472" s="64" t="s">
        <v>48</v>
      </c>
      <c r="E472" s="209">
        <v>245</v>
      </c>
    </row>
    <row r="473" spans="1:7" s="20" customFormat="1" ht="42" customHeight="1" x14ac:dyDescent="0.2">
      <c r="A473" s="73"/>
      <c r="B473" s="68"/>
      <c r="C473" s="342" t="s">
        <v>720</v>
      </c>
      <c r="D473" s="64" t="s">
        <v>65</v>
      </c>
      <c r="E473" s="199">
        <v>0.86</v>
      </c>
    </row>
    <row r="474" spans="1:7" s="20" customFormat="1" ht="20.25" customHeight="1" x14ac:dyDescent="0.2">
      <c r="A474" s="73"/>
      <c r="B474" s="68"/>
      <c r="C474" s="244" t="s">
        <v>718</v>
      </c>
      <c r="D474" s="64" t="s">
        <v>118</v>
      </c>
      <c r="E474" s="209">
        <v>1</v>
      </c>
    </row>
    <row r="475" spans="1:7" s="20" customFormat="1" ht="26.25" customHeight="1" x14ac:dyDescent="0.2">
      <c r="A475" s="10" t="s">
        <v>113</v>
      </c>
      <c r="B475" s="201" t="s">
        <v>146</v>
      </c>
      <c r="C475" s="205" t="s">
        <v>721</v>
      </c>
      <c r="D475" s="58" t="s">
        <v>48</v>
      </c>
      <c r="E475" s="198">
        <f>E472</f>
        <v>245</v>
      </c>
    </row>
    <row r="476" spans="1:7" s="20" customFormat="1" ht="22.5" customHeight="1" x14ac:dyDescent="0.2">
      <c r="A476" s="10"/>
      <c r="B476" s="211"/>
      <c r="C476" s="42" t="s">
        <v>722</v>
      </c>
      <c r="D476" s="58" t="s">
        <v>48</v>
      </c>
      <c r="E476" s="88">
        <f>E475*1.2</f>
        <v>294</v>
      </c>
    </row>
    <row r="477" spans="1:7" s="20" customFormat="1" ht="24" customHeight="1" x14ac:dyDescent="0.2">
      <c r="A477" s="10"/>
      <c r="B477" s="211"/>
      <c r="C477" s="42" t="s">
        <v>723</v>
      </c>
      <c r="D477" s="58" t="s">
        <v>118</v>
      </c>
      <c r="E477" s="198">
        <v>1</v>
      </c>
    </row>
    <row r="478" spans="1:7" s="20" customFormat="1" ht="30.75" customHeight="1" x14ac:dyDescent="0.2">
      <c r="A478" s="73" t="s">
        <v>134</v>
      </c>
      <c r="B478" s="201" t="s">
        <v>714</v>
      </c>
      <c r="C478" s="341" t="s">
        <v>724</v>
      </c>
      <c r="D478" s="64" t="s">
        <v>48</v>
      </c>
      <c r="E478" s="209">
        <f>E472</f>
        <v>245</v>
      </c>
    </row>
    <row r="479" spans="1:7" s="20" customFormat="1" ht="42" customHeight="1" x14ac:dyDescent="0.2">
      <c r="A479" s="73"/>
      <c r="B479" s="68"/>
      <c r="C479" s="342" t="s">
        <v>725</v>
      </c>
      <c r="D479" s="64" t="s">
        <v>65</v>
      </c>
      <c r="E479" s="199">
        <v>2.94</v>
      </c>
    </row>
    <row r="480" spans="1:7" s="20" customFormat="1" ht="20.25" customHeight="1" x14ac:dyDescent="0.2">
      <c r="A480" s="73"/>
      <c r="B480" s="68"/>
      <c r="C480" s="244" t="s">
        <v>718</v>
      </c>
      <c r="D480" s="64" t="s">
        <v>118</v>
      </c>
      <c r="E480" s="209">
        <v>1</v>
      </c>
    </row>
    <row r="481" spans="1:228" s="20" customFormat="1" ht="28.5" customHeight="1" x14ac:dyDescent="0.2">
      <c r="A481" s="10" t="s">
        <v>136</v>
      </c>
      <c r="B481" s="201" t="s">
        <v>714</v>
      </c>
      <c r="C481" s="344" t="s">
        <v>726</v>
      </c>
      <c r="D481" s="58" t="s">
        <v>48</v>
      </c>
      <c r="E481" s="198">
        <f>E472</f>
        <v>245</v>
      </c>
    </row>
    <row r="482" spans="1:228" s="9" customFormat="1" ht="99.75" customHeight="1" x14ac:dyDescent="0.25">
      <c r="A482" s="345"/>
      <c r="B482" s="346"/>
      <c r="C482" s="347" t="s">
        <v>727</v>
      </c>
      <c r="D482" s="7" t="s">
        <v>48</v>
      </c>
      <c r="E482" s="88">
        <f>E481*1.1</f>
        <v>269.5</v>
      </c>
      <c r="F482" s="20"/>
      <c r="G482" s="20"/>
      <c r="H482" s="334"/>
      <c r="I482" s="334"/>
      <c r="J482" s="334"/>
      <c r="K482" s="334"/>
      <c r="L482" s="334"/>
      <c r="M482" s="334"/>
      <c r="N482" s="334"/>
      <c r="O482" s="334"/>
      <c r="P482" s="334"/>
      <c r="Q482" s="334"/>
      <c r="R482" s="334"/>
      <c r="S482" s="334"/>
      <c r="T482" s="334"/>
      <c r="U482" s="334"/>
      <c r="V482" s="334"/>
      <c r="W482" s="334"/>
      <c r="X482" s="334"/>
      <c r="Y482" s="334"/>
      <c r="Z482" s="334"/>
      <c r="AA482" s="334"/>
      <c r="AB482" s="334"/>
      <c r="AC482" s="334"/>
      <c r="AD482" s="334"/>
      <c r="AE482" s="334"/>
      <c r="AF482" s="334"/>
      <c r="AG482" s="334"/>
      <c r="AH482" s="334"/>
      <c r="AI482" s="334"/>
      <c r="AJ482" s="334"/>
      <c r="AK482" s="334"/>
      <c r="AL482" s="334"/>
      <c r="AM482" s="334"/>
      <c r="AN482" s="334"/>
      <c r="AO482" s="334"/>
      <c r="AP482" s="334"/>
      <c r="AQ482" s="334"/>
      <c r="AR482" s="334"/>
      <c r="AS482" s="334"/>
      <c r="AT482" s="334"/>
      <c r="AU482" s="334"/>
      <c r="AV482" s="334"/>
      <c r="AW482" s="334"/>
      <c r="AX482" s="334"/>
      <c r="AY482" s="334"/>
      <c r="AZ482" s="334"/>
      <c r="BA482" s="334"/>
      <c r="BB482" s="334"/>
      <c r="BC482" s="334"/>
      <c r="BD482" s="334"/>
      <c r="BE482" s="334"/>
      <c r="BF482" s="334"/>
      <c r="BG482" s="334"/>
      <c r="BH482" s="334"/>
      <c r="BI482" s="334"/>
      <c r="BJ482" s="334"/>
      <c r="BK482" s="334"/>
      <c r="BL482" s="334"/>
      <c r="BM482" s="334"/>
      <c r="BN482" s="334"/>
      <c r="BO482" s="334"/>
      <c r="BP482" s="334"/>
      <c r="BQ482" s="334"/>
      <c r="BR482" s="334"/>
      <c r="BS482" s="334"/>
      <c r="BT482" s="334"/>
      <c r="BU482" s="334"/>
      <c r="BV482" s="334"/>
      <c r="BW482" s="334"/>
      <c r="BX482" s="334"/>
      <c r="BY482" s="334"/>
      <c r="BZ482" s="334"/>
      <c r="CA482" s="334"/>
      <c r="CB482" s="334"/>
      <c r="CC482" s="334"/>
      <c r="CD482" s="334"/>
      <c r="CE482" s="334"/>
      <c r="CF482" s="334"/>
      <c r="CG482" s="334"/>
      <c r="CH482" s="334"/>
      <c r="CI482" s="334"/>
      <c r="CJ482" s="334"/>
      <c r="CK482" s="334"/>
      <c r="CL482" s="334"/>
      <c r="CM482" s="334"/>
      <c r="CN482" s="334"/>
      <c r="CO482" s="334"/>
      <c r="CP482" s="334"/>
      <c r="CQ482" s="334"/>
      <c r="CR482" s="334"/>
      <c r="CS482" s="334"/>
      <c r="CT482" s="334"/>
      <c r="CU482" s="334"/>
      <c r="CV482" s="334"/>
      <c r="CW482" s="334"/>
      <c r="CX482" s="334"/>
      <c r="CY482" s="334"/>
      <c r="CZ482" s="334"/>
      <c r="DA482" s="334"/>
      <c r="DB482" s="334"/>
      <c r="DC482" s="334"/>
      <c r="DD482" s="334"/>
      <c r="DE482" s="334"/>
      <c r="DF482" s="334"/>
      <c r="DG482" s="334"/>
      <c r="DH482" s="334"/>
      <c r="DI482" s="334"/>
      <c r="DJ482" s="334"/>
      <c r="DK482" s="334"/>
      <c r="DL482" s="334"/>
      <c r="DM482" s="334"/>
      <c r="DN482" s="334"/>
      <c r="DO482" s="334"/>
      <c r="DP482" s="334"/>
      <c r="DQ482" s="334"/>
      <c r="DR482" s="334"/>
      <c r="DS482" s="334"/>
      <c r="DT482" s="334"/>
      <c r="DU482" s="334"/>
      <c r="DV482" s="334"/>
      <c r="DW482" s="334"/>
      <c r="DX482" s="334"/>
      <c r="DY482" s="334"/>
      <c r="DZ482" s="334"/>
      <c r="EA482" s="334"/>
      <c r="EB482" s="334"/>
      <c r="EC482" s="334"/>
      <c r="ED482" s="334"/>
      <c r="EE482" s="334"/>
      <c r="EF482" s="334"/>
      <c r="EG482" s="334"/>
      <c r="EH482" s="334"/>
      <c r="EI482" s="334"/>
      <c r="EJ482" s="334"/>
      <c r="EK482" s="334"/>
      <c r="EL482" s="334"/>
      <c r="EM482" s="334"/>
      <c r="EN482" s="334"/>
      <c r="EO482" s="334"/>
      <c r="EP482" s="334"/>
      <c r="EQ482" s="334"/>
      <c r="ER482" s="334"/>
      <c r="ES482" s="334"/>
      <c r="ET482" s="334"/>
      <c r="EU482" s="334"/>
      <c r="EV482" s="334"/>
      <c r="EW482" s="334"/>
      <c r="EX482" s="334"/>
      <c r="EY482" s="334"/>
      <c r="EZ482" s="334"/>
      <c r="FA482" s="334"/>
      <c r="FB482" s="334"/>
      <c r="FC482" s="334"/>
      <c r="FD482" s="334"/>
      <c r="FE482" s="334"/>
      <c r="FF482" s="334"/>
      <c r="FG482" s="334"/>
      <c r="FH482" s="334"/>
      <c r="FI482" s="334"/>
      <c r="FJ482" s="334"/>
      <c r="FK482" s="334"/>
      <c r="FL482" s="334"/>
      <c r="FM482" s="334"/>
      <c r="FN482" s="334"/>
      <c r="FO482" s="334"/>
      <c r="FP482" s="334"/>
      <c r="FQ482" s="334"/>
      <c r="FR482" s="334"/>
      <c r="FS482" s="334"/>
      <c r="FT482" s="334"/>
      <c r="FU482" s="334"/>
      <c r="FV482" s="334"/>
      <c r="FW482" s="334"/>
      <c r="FX482" s="334"/>
      <c r="FY482" s="334"/>
      <c r="FZ482" s="334"/>
      <c r="GA482" s="334"/>
      <c r="GB482" s="334"/>
      <c r="GC482" s="334"/>
      <c r="GD482" s="334"/>
      <c r="GE482" s="334"/>
      <c r="GF482" s="334"/>
      <c r="GG482" s="334"/>
      <c r="GH482" s="334"/>
      <c r="GI482" s="334"/>
      <c r="GJ482" s="334"/>
      <c r="GK482" s="334"/>
      <c r="GL482" s="334"/>
      <c r="GM482" s="334"/>
      <c r="GN482" s="334"/>
      <c r="GO482" s="334"/>
      <c r="GP482" s="334"/>
      <c r="GQ482" s="334"/>
      <c r="GR482" s="334"/>
      <c r="GS482" s="334"/>
      <c r="GT482" s="334"/>
      <c r="GU482" s="334"/>
      <c r="GV482" s="334"/>
      <c r="GW482" s="334"/>
      <c r="GX482" s="334"/>
      <c r="GY482" s="334"/>
      <c r="GZ482" s="334"/>
      <c r="HA482" s="334"/>
      <c r="HB482" s="334"/>
      <c r="HC482" s="334"/>
      <c r="HD482" s="334"/>
      <c r="HE482" s="334"/>
      <c r="HF482" s="334"/>
      <c r="HG482" s="334"/>
      <c r="HH482" s="334"/>
      <c r="HI482" s="334"/>
      <c r="HJ482" s="334"/>
      <c r="HK482" s="334"/>
      <c r="HL482" s="334"/>
      <c r="HM482" s="334"/>
      <c r="HN482" s="334"/>
      <c r="HO482" s="334"/>
      <c r="HP482" s="334"/>
      <c r="HQ482" s="334"/>
      <c r="HR482" s="334"/>
      <c r="HS482" s="334"/>
      <c r="HT482" s="334"/>
    </row>
    <row r="483" spans="1:228" s="20" customFormat="1" ht="19.5" customHeight="1" x14ac:dyDescent="0.2">
      <c r="A483" s="10"/>
      <c r="B483" s="211"/>
      <c r="C483" s="42" t="s">
        <v>728</v>
      </c>
      <c r="D483" s="58" t="s">
        <v>118</v>
      </c>
      <c r="E483" s="198">
        <v>1</v>
      </c>
    </row>
    <row r="484" spans="1:228" s="20" customFormat="1" ht="35.25" customHeight="1" x14ac:dyDescent="0.2">
      <c r="A484" s="10"/>
      <c r="B484" s="211"/>
      <c r="C484" s="348" t="s">
        <v>729</v>
      </c>
      <c r="D484" s="58" t="s">
        <v>46</v>
      </c>
      <c r="E484" s="198">
        <f>E481*10</f>
        <v>2450</v>
      </c>
    </row>
    <row r="485" spans="1:228" ht="41.25" customHeight="1" x14ac:dyDescent="0.2">
      <c r="A485" s="220" t="s">
        <v>730</v>
      </c>
      <c r="B485" s="11" t="s">
        <v>146</v>
      </c>
      <c r="C485" s="349" t="s">
        <v>731</v>
      </c>
      <c r="D485" s="350" t="s">
        <v>48</v>
      </c>
      <c r="E485" s="88">
        <v>62.4</v>
      </c>
      <c r="F485" s="20"/>
      <c r="G485" s="20"/>
    </row>
    <row r="486" spans="1:228" s="20" customFormat="1" ht="61.5" customHeight="1" x14ac:dyDescent="0.2">
      <c r="A486" s="73"/>
      <c r="B486" s="68"/>
      <c r="C486" s="342" t="s">
        <v>732</v>
      </c>
      <c r="D486" s="7" t="s">
        <v>48</v>
      </c>
      <c r="E486" s="88">
        <f>E485*1.1</f>
        <v>68.64</v>
      </c>
    </row>
    <row r="487" spans="1:228" s="20" customFormat="1" ht="20.25" customHeight="1" x14ac:dyDescent="0.2">
      <c r="A487" s="73"/>
      <c r="B487" s="68"/>
      <c r="C487" s="244" t="s">
        <v>718</v>
      </c>
      <c r="D487" s="64" t="s">
        <v>118</v>
      </c>
      <c r="E487" s="209">
        <v>1</v>
      </c>
    </row>
    <row r="488" spans="1:228" s="20" customFormat="1" ht="21.6" customHeight="1" x14ac:dyDescent="0.2">
      <c r="A488" s="333"/>
      <c r="B488" s="211"/>
      <c r="C488" s="260" t="s">
        <v>733</v>
      </c>
      <c r="D488" s="58"/>
      <c r="E488" s="198"/>
    </row>
    <row r="489" spans="1:228" s="20" customFormat="1" ht="29.25" customHeight="1" x14ac:dyDescent="0.2">
      <c r="A489" s="10" t="s">
        <v>88</v>
      </c>
      <c r="B489" s="201" t="s">
        <v>714</v>
      </c>
      <c r="C489" s="351" t="s">
        <v>734</v>
      </c>
      <c r="D489" s="352" t="s">
        <v>77</v>
      </c>
      <c r="E489" s="353">
        <v>2</v>
      </c>
    </row>
    <row r="490" spans="1:228" s="20" customFormat="1" ht="24" customHeight="1" x14ac:dyDescent="0.2">
      <c r="A490" s="10"/>
      <c r="B490" s="211"/>
      <c r="C490" s="354" t="s">
        <v>735</v>
      </c>
      <c r="D490" s="352" t="s">
        <v>77</v>
      </c>
      <c r="E490" s="353">
        <v>2</v>
      </c>
    </row>
    <row r="491" spans="1:228" s="20" customFormat="1" ht="23.25" customHeight="1" x14ac:dyDescent="0.2">
      <c r="A491" s="10"/>
      <c r="B491" s="211"/>
      <c r="C491" s="354" t="s">
        <v>736</v>
      </c>
      <c r="D491" s="234" t="s">
        <v>118</v>
      </c>
      <c r="E491" s="88">
        <v>1</v>
      </c>
    </row>
    <row r="492" spans="1:228" s="20" customFormat="1" ht="40.5" customHeight="1" x14ac:dyDescent="0.2">
      <c r="A492" s="11" t="s">
        <v>92</v>
      </c>
      <c r="B492" s="201" t="s">
        <v>714</v>
      </c>
      <c r="C492" s="205" t="s">
        <v>737</v>
      </c>
      <c r="D492" s="58" t="s">
        <v>192</v>
      </c>
      <c r="E492" s="198">
        <v>41.72</v>
      </c>
    </row>
    <row r="493" spans="1:228" s="20" customFormat="1" ht="45.75" customHeight="1" x14ac:dyDescent="0.2">
      <c r="A493" s="11"/>
      <c r="B493" s="211"/>
      <c r="C493" s="42" t="s">
        <v>738</v>
      </c>
      <c r="D493" s="58" t="s">
        <v>192</v>
      </c>
      <c r="E493" s="88">
        <f>E492*1.1</f>
        <v>45.892000000000003</v>
      </c>
    </row>
    <row r="494" spans="1:228" s="20" customFormat="1" ht="33" customHeight="1" x14ac:dyDescent="0.2">
      <c r="A494" s="10"/>
      <c r="B494" s="211"/>
      <c r="C494" s="214" t="s">
        <v>739</v>
      </c>
      <c r="D494" s="58" t="s">
        <v>118</v>
      </c>
      <c r="E494" s="88">
        <v>1</v>
      </c>
    </row>
    <row r="495" spans="1:228" s="20" customFormat="1" ht="39" customHeight="1" x14ac:dyDescent="0.2">
      <c r="A495" s="11" t="s">
        <v>96</v>
      </c>
      <c r="B495" s="201" t="s">
        <v>714</v>
      </c>
      <c r="C495" s="205" t="s">
        <v>740</v>
      </c>
      <c r="D495" s="58" t="s">
        <v>192</v>
      </c>
      <c r="E495" s="88">
        <v>33.299999999999997</v>
      </c>
    </row>
    <row r="496" spans="1:228" s="20" customFormat="1" ht="49.5" customHeight="1" x14ac:dyDescent="0.2">
      <c r="A496" s="11"/>
      <c r="B496" s="211"/>
      <c r="C496" s="42" t="s">
        <v>741</v>
      </c>
      <c r="D496" s="58" t="s">
        <v>192</v>
      </c>
      <c r="E496" s="88">
        <f>E495*1.1</f>
        <v>36.630000000000003</v>
      </c>
    </row>
    <row r="497" spans="1:6" s="20" customFormat="1" ht="19.5" customHeight="1" x14ac:dyDescent="0.2">
      <c r="A497" s="10"/>
      <c r="B497" s="211"/>
      <c r="C497" s="214" t="s">
        <v>742</v>
      </c>
      <c r="D497" s="58" t="s">
        <v>118</v>
      </c>
      <c r="E497" s="88">
        <v>1</v>
      </c>
    </row>
    <row r="498" spans="1:6" s="20" customFormat="1" ht="39" customHeight="1" x14ac:dyDescent="0.2">
      <c r="A498" s="58">
        <v>4</v>
      </c>
      <c r="B498" s="201" t="s">
        <v>714</v>
      </c>
      <c r="C498" s="355" t="s">
        <v>747</v>
      </c>
      <c r="D498" s="356" t="s">
        <v>73</v>
      </c>
      <c r="E498" s="357">
        <v>1</v>
      </c>
    </row>
    <row r="499" spans="1:6" s="20" customFormat="1" ht="24.75" customHeight="1" x14ac:dyDescent="0.2">
      <c r="A499" s="58">
        <v>5</v>
      </c>
      <c r="B499" s="201" t="s">
        <v>714</v>
      </c>
      <c r="C499" s="355" t="s">
        <v>743</v>
      </c>
      <c r="D499" s="356" t="s">
        <v>73</v>
      </c>
      <c r="E499" s="357">
        <v>1</v>
      </c>
    </row>
    <row r="500" spans="1:6" s="20" customFormat="1" ht="21.6" customHeight="1" x14ac:dyDescent="0.2">
      <c r="A500" s="10"/>
      <c r="B500" s="335"/>
      <c r="C500" s="336" t="s">
        <v>55</v>
      </c>
      <c r="D500" s="360"/>
      <c r="E500" s="360"/>
    </row>
    <row r="501" spans="1:6" s="20" customFormat="1" ht="21.6" customHeight="1" x14ac:dyDescent="0.2">
      <c r="A501" s="91"/>
      <c r="B501" s="92"/>
      <c r="C501" s="430" t="s">
        <v>185</v>
      </c>
      <c r="D501" s="430"/>
      <c r="E501" s="430"/>
    </row>
    <row r="502" spans="1:6" s="20" customFormat="1" ht="21.6" customHeight="1" x14ac:dyDescent="0.2">
      <c r="A502" s="94"/>
      <c r="B502" s="92"/>
      <c r="C502" s="431" t="s">
        <v>56</v>
      </c>
      <c r="D502" s="432"/>
      <c r="E502" s="432"/>
    </row>
    <row r="503" spans="1:6" s="20" customFormat="1" ht="21.6" customHeight="1" x14ac:dyDescent="0.2">
      <c r="A503" s="15"/>
      <c r="C503" s="17"/>
      <c r="D503" s="17"/>
      <c r="E503" s="17"/>
    </row>
    <row r="504" spans="1:6" s="20" customFormat="1" x14ac:dyDescent="0.2">
      <c r="A504" s="21"/>
    </row>
    <row r="505" spans="1:6" s="20" customFormat="1" x14ac:dyDescent="0.2">
      <c r="A505" s="20" t="s">
        <v>57</v>
      </c>
    </row>
    <row r="506" spans="1:6" ht="12" x14ac:dyDescent="0.2">
      <c r="B506" s="2"/>
    </row>
    <row r="507" spans="1:6" s="22" customFormat="1" x14ac:dyDescent="0.2">
      <c r="A507" s="399" t="s">
        <v>258</v>
      </c>
      <c r="B507" s="399"/>
      <c r="C507" s="399"/>
      <c r="D507" s="399"/>
      <c r="E507" s="399"/>
      <c r="F507" s="399"/>
    </row>
    <row r="508" spans="1:6" s="22" customFormat="1" x14ac:dyDescent="0.2">
      <c r="A508" s="429" t="s">
        <v>746</v>
      </c>
      <c r="B508" s="429"/>
      <c r="C508" s="429"/>
      <c r="D508" s="429"/>
      <c r="E508" s="429"/>
      <c r="F508" s="429"/>
    </row>
    <row r="509" spans="1:6" s="22" customFormat="1" x14ac:dyDescent="0.2">
      <c r="A509" s="362"/>
      <c r="B509" s="362"/>
      <c r="D509" s="24"/>
      <c r="E509" s="24"/>
    </row>
    <row r="510" spans="1:6" s="23" customFormat="1" ht="12" x14ac:dyDescent="0.2">
      <c r="A510" s="359" t="s">
        <v>259</v>
      </c>
      <c r="B510" s="359"/>
      <c r="D510" s="96"/>
      <c r="E510" s="96"/>
    </row>
    <row r="511" spans="1:6" s="23" customFormat="1" ht="12" x14ac:dyDescent="0.2">
      <c r="A511" s="402" t="s">
        <v>260</v>
      </c>
      <c r="B511" s="402"/>
      <c r="C511" s="402"/>
      <c r="D511" s="402"/>
      <c r="E511" s="402"/>
    </row>
    <row r="512" spans="1:6" s="22" customFormat="1" x14ac:dyDescent="0.2">
      <c r="A512" s="402" t="s">
        <v>3</v>
      </c>
      <c r="B512" s="402"/>
      <c r="C512" s="402"/>
      <c r="D512" s="402"/>
      <c r="E512" s="402"/>
      <c r="F512" s="402"/>
    </row>
    <row r="513" spans="1:6" s="22" customFormat="1" x14ac:dyDescent="0.2">
      <c r="A513" s="402" t="s">
        <v>261</v>
      </c>
      <c r="B513" s="402"/>
      <c r="C513" s="402"/>
      <c r="D513" s="24"/>
      <c r="E513" s="24"/>
    </row>
    <row r="514" spans="1:6" s="22" customFormat="1" x14ac:dyDescent="0.2">
      <c r="A514" s="359"/>
      <c r="B514" s="359"/>
      <c r="D514" s="24"/>
      <c r="E514" s="24"/>
    </row>
    <row r="515" spans="1:6" s="22" customFormat="1" x14ac:dyDescent="0.2">
      <c r="A515" s="97"/>
      <c r="B515" s="97"/>
      <c r="D515" s="24"/>
      <c r="E515" s="24"/>
    </row>
    <row r="516" spans="1:6" s="23" customFormat="1" ht="12" x14ac:dyDescent="0.2">
      <c r="A516" s="440" t="s">
        <v>5</v>
      </c>
      <c r="B516" s="418" t="s">
        <v>6</v>
      </c>
      <c r="C516" s="419" t="s">
        <v>7</v>
      </c>
      <c r="D516" s="418" t="s">
        <v>262</v>
      </c>
      <c r="E516" s="418" t="s">
        <v>8</v>
      </c>
      <c r="F516" s="418" t="s">
        <v>9</v>
      </c>
    </row>
    <row r="517" spans="1:6" s="23" customFormat="1" ht="12" x14ac:dyDescent="0.2">
      <c r="A517" s="440"/>
      <c r="B517" s="418"/>
      <c r="C517" s="441"/>
      <c r="D517" s="442"/>
      <c r="E517" s="442"/>
      <c r="F517" s="442"/>
    </row>
    <row r="518" spans="1:6" s="30" customFormat="1" x14ac:dyDescent="0.2">
      <c r="A518" s="98" t="s">
        <v>13</v>
      </c>
      <c r="B518" s="29" t="s">
        <v>14</v>
      </c>
      <c r="C518" s="29" t="s">
        <v>15</v>
      </c>
      <c r="D518" s="29" t="s">
        <v>16</v>
      </c>
      <c r="E518" s="29" t="s">
        <v>17</v>
      </c>
      <c r="F518" s="29" t="s">
        <v>18</v>
      </c>
    </row>
    <row r="519" spans="1:6" s="22" customFormat="1" ht="45" x14ac:dyDescent="0.2">
      <c r="A519" s="31" t="s">
        <v>88</v>
      </c>
      <c r="B519" s="31" t="s">
        <v>263</v>
      </c>
      <c r="C519" s="99" t="s">
        <v>264</v>
      </c>
      <c r="D519" s="367" t="s">
        <v>265</v>
      </c>
      <c r="E519" s="100" t="s">
        <v>76</v>
      </c>
      <c r="F519" s="100">
        <v>1</v>
      </c>
    </row>
    <row r="520" spans="1:6" s="22" customFormat="1" ht="30" x14ac:dyDescent="0.2">
      <c r="A520" s="31" t="s">
        <v>92</v>
      </c>
      <c r="B520" s="31" t="s">
        <v>263</v>
      </c>
      <c r="C520" s="101" t="s">
        <v>266</v>
      </c>
      <c r="D520" s="367" t="s">
        <v>265</v>
      </c>
      <c r="E520" s="100" t="s">
        <v>77</v>
      </c>
      <c r="F520" s="100">
        <v>2</v>
      </c>
    </row>
    <row r="521" spans="1:6" s="22" customFormat="1" ht="15" x14ac:dyDescent="0.2">
      <c r="A521" s="31" t="s">
        <v>96</v>
      </c>
      <c r="B521" s="31" t="s">
        <v>263</v>
      </c>
      <c r="C521" s="101" t="s">
        <v>267</v>
      </c>
      <c r="D521" s="367" t="s">
        <v>268</v>
      </c>
      <c r="E521" s="100" t="s">
        <v>77</v>
      </c>
      <c r="F521" s="100">
        <v>10</v>
      </c>
    </row>
    <row r="522" spans="1:6" s="22" customFormat="1" ht="15" x14ac:dyDescent="0.2">
      <c r="A522" s="31" t="s">
        <v>99</v>
      </c>
      <c r="B522" s="31" t="s">
        <v>263</v>
      </c>
      <c r="C522" s="101" t="s">
        <v>269</v>
      </c>
      <c r="D522" s="367" t="s">
        <v>268</v>
      </c>
      <c r="E522" s="100" t="s">
        <v>77</v>
      </c>
      <c r="F522" s="100">
        <v>2</v>
      </c>
    </row>
    <row r="523" spans="1:6" s="22" customFormat="1" ht="15" x14ac:dyDescent="0.2">
      <c r="A523" s="31" t="s">
        <v>102</v>
      </c>
      <c r="B523" s="31" t="s">
        <v>263</v>
      </c>
      <c r="C523" s="101" t="s">
        <v>270</v>
      </c>
      <c r="D523" s="102" t="s">
        <v>268</v>
      </c>
      <c r="E523" s="100" t="s">
        <v>77</v>
      </c>
      <c r="F523" s="100">
        <v>2</v>
      </c>
    </row>
    <row r="524" spans="1:6" s="22" customFormat="1" ht="30" x14ac:dyDescent="0.2">
      <c r="A524" s="31" t="s">
        <v>131</v>
      </c>
      <c r="B524" s="31" t="s">
        <v>263</v>
      </c>
      <c r="C524" s="101" t="s">
        <v>271</v>
      </c>
      <c r="D524" s="102" t="s">
        <v>272</v>
      </c>
      <c r="E524" s="100" t="s">
        <v>77</v>
      </c>
      <c r="F524" s="100">
        <v>1</v>
      </c>
    </row>
    <row r="525" spans="1:6" s="22" customFormat="1" ht="30" x14ac:dyDescent="0.2">
      <c r="A525" s="31" t="s">
        <v>113</v>
      </c>
      <c r="B525" s="31" t="s">
        <v>263</v>
      </c>
      <c r="C525" s="101" t="s">
        <v>273</v>
      </c>
      <c r="D525" s="103" t="s">
        <v>274</v>
      </c>
      <c r="E525" s="100" t="s">
        <v>77</v>
      </c>
      <c r="F525" s="100">
        <v>5</v>
      </c>
    </row>
    <row r="526" spans="1:6" s="115" customFormat="1" ht="30" x14ac:dyDescent="0.25">
      <c r="A526" s="114">
        <f>A525+1</f>
        <v>8</v>
      </c>
      <c r="B526" s="31" t="s">
        <v>263</v>
      </c>
      <c r="C526" s="104" t="s">
        <v>275</v>
      </c>
      <c r="D526" s="102" t="s">
        <v>274</v>
      </c>
      <c r="E526" s="100" t="s">
        <v>77</v>
      </c>
      <c r="F526" s="100">
        <v>1</v>
      </c>
    </row>
    <row r="527" spans="1:6" s="115" customFormat="1" ht="15" x14ac:dyDescent="0.25">
      <c r="A527" s="114">
        <f>A526+1</f>
        <v>9</v>
      </c>
      <c r="B527" s="31" t="s">
        <v>263</v>
      </c>
      <c r="C527" s="105" t="s">
        <v>276</v>
      </c>
      <c r="D527" s="106" t="s">
        <v>277</v>
      </c>
      <c r="E527" s="100" t="s">
        <v>77</v>
      </c>
      <c r="F527" s="100">
        <v>1</v>
      </c>
    </row>
    <row r="528" spans="1:6" s="115" customFormat="1" ht="15" x14ac:dyDescent="0.25">
      <c r="A528" s="114">
        <f>A527+1</f>
        <v>10</v>
      </c>
      <c r="B528" s="31" t="s">
        <v>263</v>
      </c>
      <c r="C528" s="107" t="s">
        <v>278</v>
      </c>
      <c r="D528" s="367"/>
      <c r="E528" s="100" t="s">
        <v>77</v>
      </c>
      <c r="F528" s="100">
        <v>2</v>
      </c>
    </row>
    <row r="529" spans="1:6" s="22" customFormat="1" ht="15" x14ac:dyDescent="0.2">
      <c r="A529" s="31" t="s">
        <v>81</v>
      </c>
      <c r="B529" s="31" t="s">
        <v>263</v>
      </c>
      <c r="C529" s="101" t="s">
        <v>279</v>
      </c>
      <c r="D529" s="99"/>
      <c r="E529" s="100" t="s">
        <v>39</v>
      </c>
      <c r="F529" s="100">
        <v>120</v>
      </c>
    </row>
    <row r="530" spans="1:6" s="22" customFormat="1" ht="30" x14ac:dyDescent="0.2">
      <c r="A530" s="31" t="s">
        <v>83</v>
      </c>
      <c r="B530" s="31" t="s">
        <v>263</v>
      </c>
      <c r="C530" s="101" t="s">
        <v>280</v>
      </c>
      <c r="D530" s="99"/>
      <c r="E530" s="100" t="s">
        <v>39</v>
      </c>
      <c r="F530" s="100">
        <v>100</v>
      </c>
    </row>
    <row r="531" spans="1:6" s="22" customFormat="1" ht="30" x14ac:dyDescent="0.2">
      <c r="A531" s="31" t="s">
        <v>281</v>
      </c>
      <c r="B531" s="31" t="s">
        <v>263</v>
      </c>
      <c r="C531" s="101" t="s">
        <v>282</v>
      </c>
      <c r="D531" s="99" t="s">
        <v>283</v>
      </c>
      <c r="E531" s="100" t="s">
        <v>39</v>
      </c>
      <c r="F531" s="100">
        <v>5</v>
      </c>
    </row>
    <row r="532" spans="1:6" s="22" customFormat="1" ht="15" x14ac:dyDescent="0.2">
      <c r="A532" s="31" t="s">
        <v>49</v>
      </c>
      <c r="B532" s="31" t="s">
        <v>263</v>
      </c>
      <c r="C532" s="101" t="s">
        <v>284</v>
      </c>
      <c r="D532" s="108" t="s">
        <v>283</v>
      </c>
      <c r="E532" s="100" t="s">
        <v>39</v>
      </c>
      <c r="F532" s="100">
        <v>150</v>
      </c>
    </row>
    <row r="533" spans="1:6" s="22" customFormat="1" ht="30" x14ac:dyDescent="0.2">
      <c r="A533" s="31" t="s">
        <v>53</v>
      </c>
      <c r="B533" s="31" t="s">
        <v>263</v>
      </c>
      <c r="C533" s="101" t="s">
        <v>285</v>
      </c>
      <c r="D533" s="367" t="s">
        <v>286</v>
      </c>
      <c r="E533" s="100" t="s">
        <v>77</v>
      </c>
      <c r="F533" s="100">
        <v>3</v>
      </c>
    </row>
    <row r="534" spans="1:6" s="22" customFormat="1" x14ac:dyDescent="0.2">
      <c r="A534" s="11" t="s">
        <v>758</v>
      </c>
      <c r="B534" s="11" t="s">
        <v>263</v>
      </c>
      <c r="C534" s="257" t="s">
        <v>759</v>
      </c>
      <c r="D534" s="281"/>
      <c r="E534" s="281" t="s">
        <v>76</v>
      </c>
      <c r="F534" s="281">
        <v>1</v>
      </c>
    </row>
    <row r="535" spans="1:6" s="22" customFormat="1" x14ac:dyDescent="0.2">
      <c r="A535" s="11" t="s">
        <v>760</v>
      </c>
      <c r="B535" s="11" t="s">
        <v>263</v>
      </c>
      <c r="C535" s="257" t="s">
        <v>761</v>
      </c>
      <c r="D535" s="281"/>
      <c r="E535" s="281" t="s">
        <v>76</v>
      </c>
      <c r="F535" s="281">
        <v>1</v>
      </c>
    </row>
    <row r="536" spans="1:6" s="22" customFormat="1" ht="30" x14ac:dyDescent="0.2">
      <c r="A536" s="11" t="s">
        <v>762</v>
      </c>
      <c r="B536" s="240" t="s">
        <v>263</v>
      </c>
      <c r="C536" s="381" t="s">
        <v>763</v>
      </c>
      <c r="D536" s="382"/>
      <c r="E536" s="382" t="s">
        <v>73</v>
      </c>
      <c r="F536" s="382">
        <v>1</v>
      </c>
    </row>
    <row r="537" spans="1:6" s="22" customFormat="1" x14ac:dyDescent="0.2">
      <c r="A537" s="109"/>
      <c r="B537" s="45"/>
      <c r="C537" s="46" t="s">
        <v>55</v>
      </c>
      <c r="D537" s="110"/>
      <c r="E537" s="361"/>
      <c r="F537" s="361"/>
    </row>
    <row r="538" spans="1:6" s="22" customFormat="1" x14ac:dyDescent="0.2">
      <c r="A538" s="109"/>
      <c r="B538" s="45"/>
      <c r="C538" s="436" t="s">
        <v>287</v>
      </c>
      <c r="D538" s="437"/>
      <c r="E538" s="437"/>
      <c r="F538" s="437"/>
    </row>
    <row r="539" spans="1:6" s="22" customFormat="1" x14ac:dyDescent="0.2">
      <c r="A539" s="111"/>
      <c r="B539" s="45"/>
      <c r="C539" s="438" t="s">
        <v>56</v>
      </c>
      <c r="D539" s="438"/>
      <c r="E539" s="438"/>
      <c r="F539" s="438"/>
    </row>
    <row r="540" spans="1:6" s="22" customFormat="1" x14ac:dyDescent="0.2">
      <c r="A540" s="112"/>
      <c r="B540" s="23"/>
      <c r="C540" s="113"/>
      <c r="D540" s="113"/>
      <c r="E540" s="113"/>
      <c r="F540" s="113"/>
    </row>
    <row r="541" spans="1:6" s="22" customFormat="1" x14ac:dyDescent="0.2">
      <c r="A541" s="22" t="s">
        <v>57</v>
      </c>
      <c r="B541" s="23"/>
    </row>
    <row r="542" spans="1:6" ht="12" x14ac:dyDescent="0.2">
      <c r="B542" s="2"/>
    </row>
    <row r="543" spans="1:6" ht="12" x14ac:dyDescent="0.2">
      <c r="B543" s="2"/>
    </row>
    <row r="544" spans="1:6" s="22" customFormat="1" x14ac:dyDescent="0.2">
      <c r="A544" s="399" t="s">
        <v>288</v>
      </c>
      <c r="B544" s="399"/>
      <c r="C544" s="399"/>
      <c r="D544" s="399"/>
      <c r="E544" s="399"/>
      <c r="F544" s="399"/>
    </row>
    <row r="545" spans="1:6" s="22" customFormat="1" x14ac:dyDescent="0.2">
      <c r="A545" s="429" t="s">
        <v>289</v>
      </c>
      <c r="B545" s="429"/>
      <c r="C545" s="429"/>
      <c r="D545" s="429"/>
      <c r="E545" s="429"/>
      <c r="F545" s="429"/>
    </row>
    <row r="546" spans="1:6" s="22" customFormat="1" x14ac:dyDescent="0.2">
      <c r="B546" s="362"/>
      <c r="D546" s="24"/>
    </row>
    <row r="547" spans="1:6" s="23" customFormat="1" ht="12" x14ac:dyDescent="0.2">
      <c r="A547" s="359" t="s">
        <v>290</v>
      </c>
      <c r="B547" s="359"/>
      <c r="D547" s="96"/>
      <c r="E547" s="96"/>
    </row>
    <row r="548" spans="1:6" s="23" customFormat="1" ht="12" x14ac:dyDescent="0.2">
      <c r="A548" s="402" t="s">
        <v>291</v>
      </c>
      <c r="B548" s="402"/>
      <c r="C548" s="402"/>
      <c r="D548" s="402"/>
      <c r="E548" s="402"/>
    </row>
    <row r="549" spans="1:6" s="22" customFormat="1" x14ac:dyDescent="0.2">
      <c r="A549" s="439" t="s">
        <v>3</v>
      </c>
      <c r="B549" s="439"/>
      <c r="C549" s="439"/>
      <c r="D549" s="439"/>
      <c r="E549" s="439"/>
      <c r="F549" s="439"/>
    </row>
    <row r="550" spans="1:6" s="22" customFormat="1" x14ac:dyDescent="0.2">
      <c r="A550" s="439" t="s">
        <v>292</v>
      </c>
      <c r="B550" s="439"/>
      <c r="C550" s="439"/>
      <c r="D550" s="439"/>
      <c r="E550" s="24"/>
    </row>
    <row r="551" spans="1:6" s="22" customFormat="1" x14ac:dyDescent="0.2">
      <c r="A551" s="362"/>
      <c r="B551" s="359"/>
      <c r="D551" s="24"/>
    </row>
    <row r="552" spans="1:6" s="22" customFormat="1" x14ac:dyDescent="0.2">
      <c r="A552" s="97"/>
      <c r="B552" s="97"/>
      <c r="D552" s="24"/>
      <c r="E552" s="24"/>
    </row>
    <row r="553" spans="1:6" s="23" customFormat="1" ht="12" x14ac:dyDescent="0.2">
      <c r="A553" s="440" t="s">
        <v>5</v>
      </c>
      <c r="B553" s="418" t="s">
        <v>6</v>
      </c>
      <c r="C553" s="419" t="s">
        <v>7</v>
      </c>
      <c r="D553" s="418" t="s">
        <v>262</v>
      </c>
      <c r="E553" s="418" t="s">
        <v>8</v>
      </c>
      <c r="F553" s="418" t="s">
        <v>9</v>
      </c>
    </row>
    <row r="554" spans="1:6" s="23" customFormat="1" ht="39.950000000000003" customHeight="1" x14ac:dyDescent="0.2">
      <c r="A554" s="440"/>
      <c r="B554" s="418"/>
      <c r="C554" s="441"/>
      <c r="D554" s="442"/>
      <c r="E554" s="442"/>
      <c r="F554" s="442"/>
    </row>
    <row r="555" spans="1:6" s="30" customFormat="1" x14ac:dyDescent="0.2">
      <c r="A555" s="98" t="s">
        <v>13</v>
      </c>
      <c r="B555" s="29" t="s">
        <v>14</v>
      </c>
      <c r="C555" s="29" t="s">
        <v>15</v>
      </c>
      <c r="D555" s="29" t="s">
        <v>16</v>
      </c>
      <c r="E555" s="29" t="s">
        <v>17</v>
      </c>
      <c r="F555" s="29" t="s">
        <v>18</v>
      </c>
    </row>
    <row r="556" spans="1:6" s="30" customFormat="1" ht="12.75" customHeight="1" x14ac:dyDescent="0.2">
      <c r="A556" s="443" t="s">
        <v>293</v>
      </c>
      <c r="B556" s="444"/>
      <c r="C556" s="444"/>
      <c r="D556" s="444"/>
      <c r="E556" s="444"/>
      <c r="F556" s="445"/>
    </row>
    <row r="557" spans="1:6" s="22" customFormat="1" ht="25.5" x14ac:dyDescent="0.2">
      <c r="A557" s="367">
        <v>1</v>
      </c>
      <c r="B557" s="31" t="s">
        <v>294</v>
      </c>
      <c r="C557" s="116" t="s">
        <v>295</v>
      </c>
      <c r="D557" s="367" t="s">
        <v>296</v>
      </c>
      <c r="E557" s="367" t="s">
        <v>297</v>
      </c>
      <c r="F557" s="125">
        <v>20.6</v>
      </c>
    </row>
    <row r="558" spans="1:6" s="22" customFormat="1" ht="25.5" x14ac:dyDescent="0.2">
      <c r="A558" s="367">
        <v>2</v>
      </c>
      <c r="B558" s="31" t="s">
        <v>294</v>
      </c>
      <c r="C558" s="116" t="s">
        <v>295</v>
      </c>
      <c r="D558" s="367" t="s">
        <v>298</v>
      </c>
      <c r="E558" s="367" t="s">
        <v>297</v>
      </c>
      <c r="F558" s="117">
        <v>31.7</v>
      </c>
    </row>
    <row r="559" spans="1:6" s="22" customFormat="1" ht="25.5" x14ac:dyDescent="0.2">
      <c r="A559" s="367">
        <v>3</v>
      </c>
      <c r="B559" s="31" t="s">
        <v>294</v>
      </c>
      <c r="C559" s="118" t="s">
        <v>295</v>
      </c>
      <c r="D559" s="367" t="s">
        <v>299</v>
      </c>
      <c r="E559" s="367" t="s">
        <v>297</v>
      </c>
      <c r="F559" s="119">
        <v>71.400000000000006</v>
      </c>
    </row>
    <row r="560" spans="1:6" s="22" customFormat="1" ht="25.5" x14ac:dyDescent="0.2">
      <c r="A560" s="367">
        <v>4</v>
      </c>
      <c r="B560" s="31" t="s">
        <v>294</v>
      </c>
      <c r="C560" s="118" t="s">
        <v>300</v>
      </c>
      <c r="D560" s="120" t="s">
        <v>296</v>
      </c>
      <c r="E560" s="120" t="s">
        <v>77</v>
      </c>
      <c r="F560" s="139">
        <v>7</v>
      </c>
    </row>
    <row r="561" spans="1:6" s="22" customFormat="1" ht="25.5" x14ac:dyDescent="0.2">
      <c r="A561" s="367">
        <v>5</v>
      </c>
      <c r="B561" s="31" t="s">
        <v>294</v>
      </c>
      <c r="C561" s="121" t="s">
        <v>300</v>
      </c>
      <c r="D561" s="367" t="s">
        <v>298</v>
      </c>
      <c r="E561" s="367" t="s">
        <v>77</v>
      </c>
      <c r="F561" s="367">
        <v>6</v>
      </c>
    </row>
    <row r="562" spans="1:6" s="22" customFormat="1" ht="25.5" x14ac:dyDescent="0.2">
      <c r="A562" s="367">
        <v>6</v>
      </c>
      <c r="B562" s="31" t="s">
        <v>294</v>
      </c>
      <c r="C562" s="121" t="s">
        <v>300</v>
      </c>
      <c r="D562" s="367" t="s">
        <v>299</v>
      </c>
      <c r="E562" s="367" t="s">
        <v>77</v>
      </c>
      <c r="F562" s="367">
        <v>68</v>
      </c>
    </row>
    <row r="563" spans="1:6" s="22" customFormat="1" ht="28.5" x14ac:dyDescent="0.2">
      <c r="A563" s="367">
        <v>7</v>
      </c>
      <c r="B563" s="31" t="s">
        <v>294</v>
      </c>
      <c r="C563" s="121" t="s">
        <v>301</v>
      </c>
      <c r="D563" s="367" t="s">
        <v>302</v>
      </c>
      <c r="E563" s="367" t="s">
        <v>77</v>
      </c>
      <c r="F563" s="367">
        <v>10</v>
      </c>
    </row>
    <row r="564" spans="1:6" s="22" customFormat="1" ht="28.5" x14ac:dyDescent="0.2">
      <c r="A564" s="367">
        <v>8</v>
      </c>
      <c r="B564" s="31" t="s">
        <v>294</v>
      </c>
      <c r="C564" s="121" t="s">
        <v>301</v>
      </c>
      <c r="D564" s="367" t="s">
        <v>303</v>
      </c>
      <c r="E564" s="367" t="s">
        <v>77</v>
      </c>
      <c r="F564" s="367">
        <v>10</v>
      </c>
    </row>
    <row r="565" spans="1:6" s="22" customFormat="1" ht="28.5" x14ac:dyDescent="0.2">
      <c r="A565" s="367">
        <v>9</v>
      </c>
      <c r="B565" s="31" t="s">
        <v>294</v>
      </c>
      <c r="C565" s="121" t="s">
        <v>301</v>
      </c>
      <c r="D565" s="367" t="s">
        <v>304</v>
      </c>
      <c r="E565" s="367" t="s">
        <v>77</v>
      </c>
      <c r="F565" s="367">
        <v>6</v>
      </c>
    </row>
    <row r="566" spans="1:6" s="22" customFormat="1" ht="25.5" x14ac:dyDescent="0.2">
      <c r="A566" s="367">
        <v>10</v>
      </c>
      <c r="B566" s="31" t="s">
        <v>294</v>
      </c>
      <c r="C566" s="121" t="s">
        <v>305</v>
      </c>
      <c r="D566" s="367" t="s">
        <v>306</v>
      </c>
      <c r="E566" s="367" t="s">
        <v>77</v>
      </c>
      <c r="F566" s="367">
        <v>2</v>
      </c>
    </row>
    <row r="567" spans="1:6" s="30" customFormat="1" ht="12.75" customHeight="1" x14ac:dyDescent="0.2">
      <c r="A567" s="446" t="s">
        <v>307</v>
      </c>
      <c r="B567" s="447"/>
      <c r="C567" s="447"/>
      <c r="D567" s="447"/>
      <c r="E567" s="447"/>
      <c r="F567" s="448"/>
    </row>
    <row r="568" spans="1:6" s="22" customFormat="1" ht="25.5" x14ac:dyDescent="0.2">
      <c r="A568" s="122">
        <v>1</v>
      </c>
      <c r="B568" s="31" t="s">
        <v>294</v>
      </c>
      <c r="C568" s="123" t="s">
        <v>308</v>
      </c>
      <c r="D568" s="367" t="s">
        <v>309</v>
      </c>
      <c r="E568" s="367" t="s">
        <v>76</v>
      </c>
      <c r="F568" s="125">
        <v>2</v>
      </c>
    </row>
    <row r="569" spans="1:6" s="22" customFormat="1" ht="25.5" x14ac:dyDescent="0.2">
      <c r="A569" s="367">
        <v>2</v>
      </c>
      <c r="B569" s="31" t="s">
        <v>294</v>
      </c>
      <c r="C569" s="124" t="s">
        <v>308</v>
      </c>
      <c r="D569" s="367" t="s">
        <v>310</v>
      </c>
      <c r="E569" s="367" t="s">
        <v>76</v>
      </c>
      <c r="F569" s="125">
        <v>2</v>
      </c>
    </row>
    <row r="570" spans="1:6" s="22" customFormat="1" ht="25.5" x14ac:dyDescent="0.2">
      <c r="A570" s="367">
        <v>3</v>
      </c>
      <c r="B570" s="31" t="s">
        <v>294</v>
      </c>
      <c r="C570" s="124" t="s">
        <v>308</v>
      </c>
      <c r="D570" s="367" t="s">
        <v>311</v>
      </c>
      <c r="E570" s="367" t="s">
        <v>76</v>
      </c>
      <c r="F570" s="125">
        <v>1</v>
      </c>
    </row>
    <row r="571" spans="1:6" s="22" customFormat="1" ht="25.5" x14ac:dyDescent="0.2">
      <c r="A571" s="367">
        <v>4</v>
      </c>
      <c r="B571" s="31" t="s">
        <v>294</v>
      </c>
      <c r="C571" s="124" t="s">
        <v>308</v>
      </c>
      <c r="D571" s="367" t="s">
        <v>312</v>
      </c>
      <c r="E571" s="367" t="s">
        <v>76</v>
      </c>
      <c r="F571" s="125">
        <v>3</v>
      </c>
    </row>
    <row r="572" spans="1:6" s="22" customFormat="1" ht="25.5" x14ac:dyDescent="0.2">
      <c r="A572" s="367">
        <v>5</v>
      </c>
      <c r="B572" s="31" t="s">
        <v>294</v>
      </c>
      <c r="C572" s="124" t="s">
        <v>308</v>
      </c>
      <c r="D572" s="367" t="s">
        <v>313</v>
      </c>
      <c r="E572" s="367" t="s">
        <v>76</v>
      </c>
      <c r="F572" s="125">
        <v>1</v>
      </c>
    </row>
    <row r="573" spans="1:6" s="22" customFormat="1" ht="25.5" x14ac:dyDescent="0.2">
      <c r="A573" s="367">
        <v>6</v>
      </c>
      <c r="B573" s="31" t="s">
        <v>294</v>
      </c>
      <c r="C573" s="124" t="s">
        <v>308</v>
      </c>
      <c r="D573" s="367" t="s">
        <v>314</v>
      </c>
      <c r="E573" s="367" t="s">
        <v>76</v>
      </c>
      <c r="F573" s="125">
        <v>1</v>
      </c>
    </row>
    <row r="574" spans="1:6" s="22" customFormat="1" ht="25.5" x14ac:dyDescent="0.2">
      <c r="A574" s="367">
        <v>7</v>
      </c>
      <c r="B574" s="31" t="s">
        <v>294</v>
      </c>
      <c r="C574" s="124" t="s">
        <v>308</v>
      </c>
      <c r="D574" s="367" t="s">
        <v>315</v>
      </c>
      <c r="E574" s="367" t="s">
        <v>76</v>
      </c>
      <c r="F574" s="125">
        <v>1</v>
      </c>
    </row>
    <row r="575" spans="1:6" s="22" customFormat="1" ht="25.5" x14ac:dyDescent="0.2">
      <c r="A575" s="367">
        <v>8</v>
      </c>
      <c r="B575" s="31" t="s">
        <v>294</v>
      </c>
      <c r="C575" s="124" t="s">
        <v>308</v>
      </c>
      <c r="D575" s="367" t="s">
        <v>316</v>
      </c>
      <c r="E575" s="367" t="s">
        <v>76</v>
      </c>
      <c r="F575" s="125">
        <v>1</v>
      </c>
    </row>
    <row r="576" spans="1:6" s="22" customFormat="1" ht="25.5" x14ac:dyDescent="0.2">
      <c r="A576" s="367">
        <v>9</v>
      </c>
      <c r="B576" s="31" t="s">
        <v>294</v>
      </c>
      <c r="C576" s="124" t="s">
        <v>308</v>
      </c>
      <c r="D576" s="367" t="s">
        <v>317</v>
      </c>
      <c r="E576" s="367" t="s">
        <v>76</v>
      </c>
      <c r="F576" s="125">
        <v>1</v>
      </c>
    </row>
    <row r="577" spans="1:6" s="22" customFormat="1" ht="25.5" x14ac:dyDescent="0.2">
      <c r="A577" s="367">
        <v>10</v>
      </c>
      <c r="B577" s="31" t="s">
        <v>294</v>
      </c>
      <c r="C577" s="124" t="s">
        <v>308</v>
      </c>
      <c r="D577" s="367" t="s">
        <v>318</v>
      </c>
      <c r="E577" s="367" t="s">
        <v>76</v>
      </c>
      <c r="F577" s="125">
        <v>1</v>
      </c>
    </row>
    <row r="578" spans="1:6" s="22" customFormat="1" ht="25.5" x14ac:dyDescent="0.2">
      <c r="A578" s="367">
        <v>11</v>
      </c>
      <c r="B578" s="31" t="s">
        <v>294</v>
      </c>
      <c r="C578" s="124" t="s">
        <v>308</v>
      </c>
      <c r="D578" s="367" t="s">
        <v>319</v>
      </c>
      <c r="E578" s="367" t="s">
        <v>76</v>
      </c>
      <c r="F578" s="125">
        <v>1</v>
      </c>
    </row>
    <row r="579" spans="1:6" s="30" customFormat="1" ht="12.75" customHeight="1" x14ac:dyDescent="0.2">
      <c r="A579" s="446" t="s">
        <v>320</v>
      </c>
      <c r="B579" s="447"/>
      <c r="C579" s="447"/>
      <c r="D579" s="447"/>
      <c r="E579" s="447"/>
      <c r="F579" s="448"/>
    </row>
    <row r="580" spans="1:6" s="22" customFormat="1" ht="25.5" x14ac:dyDescent="0.2">
      <c r="A580" s="125">
        <v>1</v>
      </c>
      <c r="B580" s="31" t="s">
        <v>294</v>
      </c>
      <c r="C580" s="116" t="s">
        <v>321</v>
      </c>
      <c r="D580" s="125" t="s">
        <v>322</v>
      </c>
      <c r="E580" s="125" t="s">
        <v>76</v>
      </c>
      <c r="F580" s="125">
        <v>15</v>
      </c>
    </row>
    <row r="581" spans="1:6" s="22" customFormat="1" ht="25.5" x14ac:dyDescent="0.2">
      <c r="A581" s="125">
        <v>2</v>
      </c>
      <c r="B581" s="31" t="s">
        <v>294</v>
      </c>
      <c r="C581" s="116" t="s">
        <v>323</v>
      </c>
      <c r="D581" s="125" t="s">
        <v>324</v>
      </c>
      <c r="E581" s="125" t="s">
        <v>76</v>
      </c>
      <c r="F581" s="125">
        <v>15</v>
      </c>
    </row>
    <row r="582" spans="1:6" s="22" customFormat="1" ht="25.5" x14ac:dyDescent="0.2">
      <c r="A582" s="125">
        <v>3</v>
      </c>
      <c r="B582" s="31" t="s">
        <v>294</v>
      </c>
      <c r="C582" s="116" t="s">
        <v>325</v>
      </c>
      <c r="D582" s="367" t="s">
        <v>326</v>
      </c>
      <c r="E582" s="125" t="s">
        <v>76</v>
      </c>
      <c r="F582" s="125">
        <v>15</v>
      </c>
    </row>
    <row r="583" spans="1:6" s="22" customFormat="1" x14ac:dyDescent="0.2">
      <c r="A583" s="125">
        <v>4</v>
      </c>
      <c r="B583" s="31" t="s">
        <v>294</v>
      </c>
      <c r="C583" s="116" t="s">
        <v>327</v>
      </c>
      <c r="D583" s="367" t="s">
        <v>328</v>
      </c>
      <c r="E583" s="125" t="s">
        <v>76</v>
      </c>
      <c r="F583" s="125">
        <v>2</v>
      </c>
    </row>
    <row r="584" spans="1:6" s="22" customFormat="1" ht="25.5" x14ac:dyDescent="0.2">
      <c r="A584" s="125">
        <v>5</v>
      </c>
      <c r="B584" s="31" t="s">
        <v>294</v>
      </c>
      <c r="C584" s="116" t="s">
        <v>329</v>
      </c>
      <c r="D584" s="126"/>
      <c r="E584" s="125" t="s">
        <v>76</v>
      </c>
      <c r="F584" s="125">
        <v>1</v>
      </c>
    </row>
    <row r="585" spans="1:6" s="22" customFormat="1" x14ac:dyDescent="0.2">
      <c r="A585" s="449" t="s">
        <v>330</v>
      </c>
      <c r="B585" s="450"/>
      <c r="C585" s="450"/>
      <c r="D585" s="450"/>
      <c r="E585" s="450"/>
      <c r="F585" s="451"/>
    </row>
    <row r="586" spans="1:6" s="22" customFormat="1" ht="25.5" x14ac:dyDescent="0.2">
      <c r="A586" s="125">
        <v>1</v>
      </c>
      <c r="B586" s="31" t="s">
        <v>294</v>
      </c>
      <c r="C586" s="127" t="s">
        <v>331</v>
      </c>
      <c r="D586" s="128"/>
      <c r="E586" s="367" t="s">
        <v>76</v>
      </c>
      <c r="F586" s="119">
        <v>1</v>
      </c>
    </row>
    <row r="587" spans="1:6" s="22" customFormat="1" ht="38.25" x14ac:dyDescent="0.2">
      <c r="A587" s="125">
        <v>2</v>
      </c>
      <c r="B587" s="129" t="s">
        <v>294</v>
      </c>
      <c r="C587" s="127" t="s">
        <v>332</v>
      </c>
      <c r="D587" s="128"/>
      <c r="E587" s="367" t="s">
        <v>76</v>
      </c>
      <c r="F587" s="119">
        <v>1</v>
      </c>
    </row>
    <row r="588" spans="1:6" s="22" customFormat="1" ht="25.5" x14ac:dyDescent="0.2">
      <c r="A588" s="125">
        <v>3</v>
      </c>
      <c r="B588" s="130" t="s">
        <v>294</v>
      </c>
      <c r="C588" s="127" t="s">
        <v>333</v>
      </c>
      <c r="D588" s="128"/>
      <c r="E588" s="367" t="s">
        <v>76</v>
      </c>
      <c r="F588" s="119">
        <v>1</v>
      </c>
    </row>
    <row r="589" spans="1:6" s="22" customFormat="1" ht="25.5" x14ac:dyDescent="0.2">
      <c r="A589" s="125">
        <v>4</v>
      </c>
      <c r="B589" s="130" t="s">
        <v>294</v>
      </c>
      <c r="C589" s="127" t="s">
        <v>334</v>
      </c>
      <c r="D589" s="128"/>
      <c r="E589" s="367" t="s">
        <v>76</v>
      </c>
      <c r="F589" s="119">
        <v>1</v>
      </c>
    </row>
    <row r="590" spans="1:6" s="22" customFormat="1" ht="25.5" x14ac:dyDescent="0.2">
      <c r="A590" s="125">
        <v>5</v>
      </c>
      <c r="B590" s="131" t="s">
        <v>294</v>
      </c>
      <c r="C590" s="127" t="s">
        <v>335</v>
      </c>
      <c r="D590" s="132"/>
      <c r="E590" s="140" t="s">
        <v>76</v>
      </c>
      <c r="F590" s="141">
        <v>1</v>
      </c>
    </row>
    <row r="591" spans="1:6" s="22" customFormat="1" x14ac:dyDescent="0.2">
      <c r="A591" s="367"/>
      <c r="B591" s="133"/>
      <c r="C591" s="134"/>
      <c r="D591" s="135" t="s">
        <v>55</v>
      </c>
      <c r="E591" s="136"/>
      <c r="F591" s="136"/>
    </row>
    <row r="592" spans="1:6" s="22" customFormat="1" x14ac:dyDescent="0.2">
      <c r="A592" s="367"/>
      <c r="B592" s="133"/>
      <c r="C592" s="436" t="s">
        <v>287</v>
      </c>
      <c r="D592" s="437"/>
      <c r="E592" s="437"/>
      <c r="F592" s="437"/>
    </row>
    <row r="593" spans="1:6" s="22" customFormat="1" x14ac:dyDescent="0.2">
      <c r="A593" s="137"/>
      <c r="B593" s="133"/>
      <c r="C593" s="137"/>
      <c r="D593" s="452" t="s">
        <v>56</v>
      </c>
      <c r="E593" s="452"/>
      <c r="F593" s="452"/>
    </row>
    <row r="594" spans="1:6" s="22" customFormat="1" x14ac:dyDescent="0.2">
      <c r="B594" s="362"/>
      <c r="D594" s="138"/>
      <c r="E594" s="138"/>
      <c r="F594" s="138"/>
    </row>
    <row r="595" spans="1:6" s="22" customFormat="1" x14ac:dyDescent="0.2">
      <c r="A595" s="22" t="s">
        <v>57</v>
      </c>
      <c r="B595" s="362"/>
    </row>
    <row r="596" spans="1:6" ht="12" x14ac:dyDescent="0.2">
      <c r="B596" s="2"/>
    </row>
    <row r="597" spans="1:6" ht="12" x14ac:dyDescent="0.2">
      <c r="B597" s="2"/>
    </row>
    <row r="598" spans="1:6" s="22" customFormat="1" x14ac:dyDescent="0.2">
      <c r="A598" s="399" t="s">
        <v>387</v>
      </c>
      <c r="B598" s="399"/>
      <c r="C598" s="399"/>
      <c r="D598" s="399"/>
      <c r="E598" s="399"/>
      <c r="F598" s="399"/>
    </row>
    <row r="599" spans="1:6" s="22" customFormat="1" x14ac:dyDescent="0.2">
      <c r="A599" s="429" t="s">
        <v>336</v>
      </c>
      <c r="B599" s="429"/>
      <c r="C599" s="429"/>
      <c r="D599" s="429"/>
      <c r="E599" s="429"/>
      <c r="F599" s="429"/>
    </row>
    <row r="600" spans="1:6" s="22" customFormat="1" x14ac:dyDescent="0.2">
      <c r="B600" s="362"/>
      <c r="D600" s="24"/>
    </row>
    <row r="601" spans="1:6" s="23" customFormat="1" ht="12" x14ac:dyDescent="0.2">
      <c r="A601" s="359" t="s">
        <v>290</v>
      </c>
      <c r="B601" s="359"/>
      <c r="D601" s="96"/>
      <c r="E601" s="96"/>
    </row>
    <row r="602" spans="1:6" s="23" customFormat="1" ht="12" x14ac:dyDescent="0.2">
      <c r="A602" s="402" t="s">
        <v>291</v>
      </c>
      <c r="B602" s="402"/>
      <c r="C602" s="402"/>
      <c r="D602" s="402"/>
      <c r="E602" s="402"/>
    </row>
    <row r="603" spans="1:6" s="22" customFormat="1" x14ac:dyDescent="0.2">
      <c r="A603" s="439" t="s">
        <v>3</v>
      </c>
      <c r="B603" s="439"/>
      <c r="C603" s="439"/>
      <c r="D603" s="439"/>
      <c r="E603" s="439"/>
      <c r="F603" s="439"/>
    </row>
    <row r="604" spans="1:6" s="22" customFormat="1" x14ac:dyDescent="0.2">
      <c r="A604" s="439" t="s">
        <v>292</v>
      </c>
      <c r="B604" s="439"/>
      <c r="C604" s="439"/>
      <c r="D604" s="439"/>
      <c r="E604" s="24"/>
    </row>
    <row r="605" spans="1:6" s="22" customFormat="1" x14ac:dyDescent="0.2">
      <c r="A605" s="362"/>
      <c r="B605" s="359"/>
      <c r="D605" s="24"/>
    </row>
    <row r="606" spans="1:6" s="22" customFormat="1" x14ac:dyDescent="0.2">
      <c r="A606" s="97"/>
      <c r="B606" s="97"/>
      <c r="D606" s="24"/>
      <c r="E606" s="24"/>
    </row>
    <row r="607" spans="1:6" s="23" customFormat="1" ht="12" x14ac:dyDescent="0.2">
      <c r="A607" s="440" t="s">
        <v>5</v>
      </c>
      <c r="B607" s="418" t="s">
        <v>6</v>
      </c>
      <c r="C607" s="419" t="s">
        <v>7</v>
      </c>
      <c r="D607" s="418" t="s">
        <v>262</v>
      </c>
      <c r="E607" s="418" t="s">
        <v>8</v>
      </c>
      <c r="F607" s="418" t="s">
        <v>9</v>
      </c>
    </row>
    <row r="608" spans="1:6" s="23" customFormat="1" ht="39.950000000000003" customHeight="1" x14ac:dyDescent="0.2">
      <c r="A608" s="440"/>
      <c r="B608" s="418"/>
      <c r="C608" s="441"/>
      <c r="D608" s="442"/>
      <c r="E608" s="442"/>
      <c r="F608" s="442"/>
    </row>
    <row r="609" spans="1:6" s="30" customFormat="1" x14ac:dyDescent="0.2">
      <c r="A609" s="98" t="s">
        <v>13</v>
      </c>
      <c r="B609" s="29" t="s">
        <v>14</v>
      </c>
      <c r="C609" s="29" t="s">
        <v>15</v>
      </c>
      <c r="D609" s="29" t="s">
        <v>16</v>
      </c>
      <c r="E609" s="29" t="s">
        <v>17</v>
      </c>
      <c r="F609" s="29" t="s">
        <v>18</v>
      </c>
    </row>
    <row r="610" spans="1:6" s="30" customFormat="1" ht="12.75" customHeight="1" x14ac:dyDescent="0.2">
      <c r="A610" s="443" t="s">
        <v>337</v>
      </c>
      <c r="B610" s="444"/>
      <c r="C610" s="444"/>
      <c r="D610" s="444"/>
      <c r="E610" s="444"/>
      <c r="F610" s="445"/>
    </row>
    <row r="611" spans="1:6" s="22" customFormat="1" ht="25.5" x14ac:dyDescent="0.2">
      <c r="A611" s="367">
        <v>1</v>
      </c>
      <c r="B611" s="31" t="s">
        <v>294</v>
      </c>
      <c r="C611" s="116" t="s">
        <v>338</v>
      </c>
      <c r="D611" s="367" t="s">
        <v>339</v>
      </c>
      <c r="E611" s="367" t="s">
        <v>297</v>
      </c>
      <c r="F611" s="142">
        <v>14</v>
      </c>
    </row>
    <row r="612" spans="1:6" s="22" customFormat="1" ht="51" x14ac:dyDescent="0.2">
      <c r="A612" s="367">
        <v>2</v>
      </c>
      <c r="B612" s="31" t="s">
        <v>294</v>
      </c>
      <c r="C612" s="116" t="s">
        <v>340</v>
      </c>
      <c r="D612" s="367" t="s">
        <v>341</v>
      </c>
      <c r="E612" s="367" t="s">
        <v>77</v>
      </c>
      <c r="F612" s="117">
        <v>1</v>
      </c>
    </row>
    <row r="613" spans="1:6" s="22" customFormat="1" ht="25.5" x14ac:dyDescent="0.2">
      <c r="A613" s="367">
        <v>3</v>
      </c>
      <c r="B613" s="31" t="s">
        <v>294</v>
      </c>
      <c r="C613" s="118" t="s">
        <v>342</v>
      </c>
      <c r="D613" s="367" t="s">
        <v>343</v>
      </c>
      <c r="E613" s="367" t="s">
        <v>77</v>
      </c>
      <c r="F613" s="119">
        <v>2</v>
      </c>
    </row>
    <row r="614" spans="1:6" s="22" customFormat="1" ht="38.25" x14ac:dyDescent="0.2">
      <c r="A614" s="367">
        <v>4</v>
      </c>
      <c r="B614" s="31" t="s">
        <v>294</v>
      </c>
      <c r="C614" s="118" t="s">
        <v>344</v>
      </c>
      <c r="D614" s="120" t="s">
        <v>345</v>
      </c>
      <c r="E614" s="120" t="s">
        <v>77</v>
      </c>
      <c r="F614" s="139">
        <v>2</v>
      </c>
    </row>
    <row r="615" spans="1:6" s="22" customFormat="1" ht="38.25" x14ac:dyDescent="0.2">
      <c r="A615" s="367">
        <v>5</v>
      </c>
      <c r="B615" s="31" t="s">
        <v>294</v>
      </c>
      <c r="C615" s="121" t="s">
        <v>346</v>
      </c>
      <c r="D615" s="367" t="s">
        <v>345</v>
      </c>
      <c r="E615" s="367" t="s">
        <v>76</v>
      </c>
      <c r="F615" s="367">
        <v>2</v>
      </c>
    </row>
    <row r="616" spans="1:6" s="22" customFormat="1" x14ac:dyDescent="0.2">
      <c r="A616" s="367">
        <v>6</v>
      </c>
      <c r="B616" s="31" t="s">
        <v>294</v>
      </c>
      <c r="C616" s="121" t="s">
        <v>347</v>
      </c>
      <c r="D616" s="367"/>
      <c r="E616" s="367" t="s">
        <v>297</v>
      </c>
      <c r="F616" s="144">
        <v>14</v>
      </c>
    </row>
    <row r="617" spans="1:6" s="22" customFormat="1" x14ac:dyDescent="0.2">
      <c r="A617" s="367">
        <v>7</v>
      </c>
      <c r="B617" s="31" t="s">
        <v>294</v>
      </c>
      <c r="C617" s="121" t="s">
        <v>348</v>
      </c>
      <c r="D617" s="367"/>
      <c r="E617" s="367" t="s">
        <v>76</v>
      </c>
      <c r="F617" s="367">
        <v>1</v>
      </c>
    </row>
    <row r="618" spans="1:6" s="22" customFormat="1" x14ac:dyDescent="0.2">
      <c r="A618" s="367">
        <v>8</v>
      </c>
      <c r="B618" s="31" t="s">
        <v>294</v>
      </c>
      <c r="C618" s="121" t="s">
        <v>349</v>
      </c>
      <c r="D618" s="367"/>
      <c r="E618" s="367" t="s">
        <v>39</v>
      </c>
      <c r="F618" s="144">
        <v>3</v>
      </c>
    </row>
    <row r="619" spans="1:6" s="22" customFormat="1" ht="25.5" x14ac:dyDescent="0.2">
      <c r="A619" s="367">
        <v>9</v>
      </c>
      <c r="B619" s="31" t="s">
        <v>294</v>
      </c>
      <c r="C619" s="121" t="s">
        <v>350</v>
      </c>
      <c r="D619" s="367"/>
      <c r="E619" s="367" t="s">
        <v>76</v>
      </c>
      <c r="F619" s="367">
        <v>1</v>
      </c>
    </row>
    <row r="620" spans="1:6" s="30" customFormat="1" ht="12.75" customHeight="1" x14ac:dyDescent="0.2">
      <c r="A620" s="446" t="s">
        <v>351</v>
      </c>
      <c r="B620" s="447"/>
      <c r="C620" s="447"/>
      <c r="D620" s="447"/>
      <c r="E620" s="447"/>
      <c r="F620" s="448"/>
    </row>
    <row r="621" spans="1:6" s="22" customFormat="1" ht="25.5" x14ac:dyDescent="0.2">
      <c r="A621" s="122">
        <v>1</v>
      </c>
      <c r="B621" s="31" t="s">
        <v>294</v>
      </c>
      <c r="C621" s="123" t="s">
        <v>352</v>
      </c>
      <c r="D621" s="367" t="s">
        <v>353</v>
      </c>
      <c r="E621" s="367" t="s">
        <v>297</v>
      </c>
      <c r="F621" s="142">
        <v>6</v>
      </c>
    </row>
    <row r="622" spans="1:6" s="22" customFormat="1" ht="25.5" x14ac:dyDescent="0.2">
      <c r="A622" s="367">
        <v>2</v>
      </c>
      <c r="B622" s="31" t="s">
        <v>294</v>
      </c>
      <c r="C622" s="124" t="s">
        <v>352</v>
      </c>
      <c r="D622" s="367" t="s">
        <v>299</v>
      </c>
      <c r="E622" s="367" t="s">
        <v>297</v>
      </c>
      <c r="F622" s="142">
        <v>2</v>
      </c>
    </row>
    <row r="623" spans="1:6" s="22" customFormat="1" ht="28.5" x14ac:dyDescent="0.2">
      <c r="A623" s="367">
        <v>3</v>
      </c>
      <c r="B623" s="31" t="s">
        <v>294</v>
      </c>
      <c r="C623" s="124" t="s">
        <v>354</v>
      </c>
      <c r="D623" s="367" t="s">
        <v>353</v>
      </c>
      <c r="E623" s="367" t="s">
        <v>76</v>
      </c>
      <c r="F623" s="125">
        <v>1</v>
      </c>
    </row>
    <row r="624" spans="1:6" s="22" customFormat="1" ht="28.5" x14ac:dyDescent="0.2">
      <c r="A624" s="367">
        <v>4</v>
      </c>
      <c r="B624" s="31" t="s">
        <v>294</v>
      </c>
      <c r="C624" s="124" t="s">
        <v>354</v>
      </c>
      <c r="D624" s="367" t="s">
        <v>299</v>
      </c>
      <c r="E624" s="367" t="s">
        <v>76</v>
      </c>
      <c r="F624" s="125">
        <v>1</v>
      </c>
    </row>
    <row r="625" spans="1:6" s="22" customFormat="1" ht="28.5" x14ac:dyDescent="0.2">
      <c r="A625" s="367">
        <v>5</v>
      </c>
      <c r="B625" s="31" t="s">
        <v>294</v>
      </c>
      <c r="C625" s="124" t="s">
        <v>355</v>
      </c>
      <c r="D625" s="367" t="s">
        <v>356</v>
      </c>
      <c r="E625" s="367" t="s">
        <v>77</v>
      </c>
      <c r="F625" s="125">
        <v>4</v>
      </c>
    </row>
    <row r="626" spans="1:6" s="22" customFormat="1" ht="25.5" x14ac:dyDescent="0.2">
      <c r="A626" s="367">
        <v>6</v>
      </c>
      <c r="B626" s="31" t="s">
        <v>294</v>
      </c>
      <c r="C626" s="124" t="s">
        <v>357</v>
      </c>
      <c r="D626" s="367" t="s">
        <v>358</v>
      </c>
      <c r="E626" s="367" t="s">
        <v>77</v>
      </c>
      <c r="F626" s="125">
        <v>4</v>
      </c>
    </row>
    <row r="627" spans="1:6" s="22" customFormat="1" ht="25.5" x14ac:dyDescent="0.2">
      <c r="A627" s="367">
        <v>7</v>
      </c>
      <c r="B627" s="31" t="s">
        <v>294</v>
      </c>
      <c r="C627" s="124" t="s">
        <v>359</v>
      </c>
      <c r="D627" s="367" t="s">
        <v>360</v>
      </c>
      <c r="E627" s="367" t="s">
        <v>77</v>
      </c>
      <c r="F627" s="125">
        <v>2</v>
      </c>
    </row>
    <row r="628" spans="1:6" s="22" customFormat="1" ht="25.5" x14ac:dyDescent="0.2">
      <c r="A628" s="367">
        <v>8</v>
      </c>
      <c r="B628" s="31" t="s">
        <v>294</v>
      </c>
      <c r="C628" s="124" t="s">
        <v>361</v>
      </c>
      <c r="D628" s="367" t="s">
        <v>362</v>
      </c>
      <c r="E628" s="367" t="s">
        <v>77</v>
      </c>
      <c r="F628" s="125">
        <v>2</v>
      </c>
    </row>
    <row r="629" spans="1:6" s="22" customFormat="1" x14ac:dyDescent="0.2">
      <c r="A629" s="367">
        <v>9</v>
      </c>
      <c r="B629" s="31" t="s">
        <v>294</v>
      </c>
      <c r="C629" s="124" t="s">
        <v>363</v>
      </c>
      <c r="D629" s="367"/>
      <c r="E629" s="367" t="s">
        <v>76</v>
      </c>
      <c r="F629" s="125">
        <v>1</v>
      </c>
    </row>
    <row r="630" spans="1:6" s="30" customFormat="1" ht="12.75" customHeight="1" x14ac:dyDescent="0.2">
      <c r="A630" s="446" t="s">
        <v>364</v>
      </c>
      <c r="B630" s="447"/>
      <c r="C630" s="447"/>
      <c r="D630" s="447"/>
      <c r="E630" s="447"/>
      <c r="F630" s="448"/>
    </row>
    <row r="631" spans="1:6" s="22" customFormat="1" x14ac:dyDescent="0.2">
      <c r="A631" s="125">
        <v>1</v>
      </c>
      <c r="B631" s="31" t="s">
        <v>294</v>
      </c>
      <c r="C631" s="116" t="s">
        <v>365</v>
      </c>
      <c r="D631" s="125" t="s">
        <v>366</v>
      </c>
      <c r="E631" s="125" t="s">
        <v>76</v>
      </c>
      <c r="F631" s="125">
        <v>1</v>
      </c>
    </row>
    <row r="632" spans="1:6" s="22" customFormat="1" ht="25.5" x14ac:dyDescent="0.2">
      <c r="A632" s="125">
        <v>2</v>
      </c>
      <c r="B632" s="31" t="s">
        <v>294</v>
      </c>
      <c r="C632" s="116" t="s">
        <v>367</v>
      </c>
      <c r="D632" s="367" t="s">
        <v>368</v>
      </c>
      <c r="E632" s="125" t="s">
        <v>76</v>
      </c>
      <c r="F632" s="125">
        <v>1</v>
      </c>
    </row>
    <row r="633" spans="1:6" s="22" customFormat="1" ht="38.25" x14ac:dyDescent="0.2">
      <c r="A633" s="125">
        <v>3</v>
      </c>
      <c r="B633" s="31" t="s">
        <v>294</v>
      </c>
      <c r="C633" s="116" t="s">
        <v>369</v>
      </c>
      <c r="D633" s="367" t="s">
        <v>370</v>
      </c>
      <c r="E633" s="125" t="s">
        <v>76</v>
      </c>
      <c r="F633" s="125">
        <v>1</v>
      </c>
    </row>
    <row r="634" spans="1:6" s="22" customFormat="1" ht="38.25" x14ac:dyDescent="0.2">
      <c r="A634" s="125">
        <v>4</v>
      </c>
      <c r="B634" s="31" t="s">
        <v>294</v>
      </c>
      <c r="C634" s="116" t="s">
        <v>369</v>
      </c>
      <c r="D634" s="367" t="s">
        <v>371</v>
      </c>
      <c r="E634" s="125" t="s">
        <v>76</v>
      </c>
      <c r="F634" s="125">
        <v>1</v>
      </c>
    </row>
    <row r="635" spans="1:6" s="22" customFormat="1" ht="25.5" x14ac:dyDescent="0.2">
      <c r="A635" s="125">
        <v>5</v>
      </c>
      <c r="B635" s="31" t="s">
        <v>294</v>
      </c>
      <c r="C635" s="116" t="s">
        <v>372</v>
      </c>
      <c r="D635" s="367" t="s">
        <v>373</v>
      </c>
      <c r="E635" s="125" t="s">
        <v>76</v>
      </c>
      <c r="F635" s="125">
        <v>1</v>
      </c>
    </row>
    <row r="636" spans="1:6" s="22" customFormat="1" x14ac:dyDescent="0.2">
      <c r="A636" s="449" t="s">
        <v>374</v>
      </c>
      <c r="B636" s="450"/>
      <c r="C636" s="450"/>
      <c r="D636" s="450"/>
      <c r="E636" s="450"/>
      <c r="F636" s="451"/>
    </row>
    <row r="637" spans="1:6" s="22" customFormat="1" ht="38.25" x14ac:dyDescent="0.2">
      <c r="A637" s="125">
        <v>1</v>
      </c>
      <c r="B637" s="31" t="s">
        <v>294</v>
      </c>
      <c r="C637" s="127" t="s">
        <v>375</v>
      </c>
      <c r="D637" s="128"/>
      <c r="E637" s="367" t="s">
        <v>76</v>
      </c>
      <c r="F637" s="119">
        <v>1</v>
      </c>
    </row>
    <row r="638" spans="1:6" s="22" customFormat="1" ht="25.5" x14ac:dyDescent="0.2">
      <c r="A638" s="125">
        <v>2</v>
      </c>
      <c r="B638" s="129" t="s">
        <v>294</v>
      </c>
      <c r="C638" s="127" t="s">
        <v>376</v>
      </c>
      <c r="D638" s="128"/>
      <c r="E638" s="367" t="s">
        <v>76</v>
      </c>
      <c r="F638" s="119">
        <v>1</v>
      </c>
    </row>
    <row r="639" spans="1:6" s="22" customFormat="1" ht="51" x14ac:dyDescent="0.2">
      <c r="A639" s="371">
        <v>3</v>
      </c>
      <c r="B639" s="207" t="s">
        <v>748</v>
      </c>
      <c r="C639" s="374" t="s">
        <v>749</v>
      </c>
      <c r="D639" s="211"/>
      <c r="E639" s="281" t="s">
        <v>750</v>
      </c>
      <c r="F639" s="371">
        <v>1</v>
      </c>
    </row>
    <row r="640" spans="1:6" s="22" customFormat="1" x14ac:dyDescent="0.2">
      <c r="A640" s="454" t="s">
        <v>377</v>
      </c>
      <c r="B640" s="455"/>
      <c r="C640" s="455"/>
      <c r="D640" s="455"/>
      <c r="E640" s="455"/>
      <c r="F640" s="456"/>
    </row>
    <row r="641" spans="1:6" s="22" customFormat="1" ht="25.5" x14ac:dyDescent="0.2">
      <c r="A641" s="125">
        <v>1</v>
      </c>
      <c r="B641" s="130" t="s">
        <v>294</v>
      </c>
      <c r="C641" s="127" t="s">
        <v>378</v>
      </c>
      <c r="D641" s="128"/>
      <c r="E641" s="367" t="s">
        <v>388</v>
      </c>
      <c r="F641" s="144">
        <v>3</v>
      </c>
    </row>
    <row r="642" spans="1:6" s="22" customFormat="1" ht="25.5" x14ac:dyDescent="0.2">
      <c r="A642" s="125"/>
      <c r="B642" s="130"/>
      <c r="C642" s="275" t="s">
        <v>587</v>
      </c>
      <c r="D642" s="375"/>
      <c r="E642" s="281" t="s">
        <v>751</v>
      </c>
      <c r="F642" s="199">
        <f>F641*1.26</f>
        <v>3.7800000000000002</v>
      </c>
    </row>
    <row r="643" spans="1:6" s="22" customFormat="1" ht="25.5" x14ac:dyDescent="0.2">
      <c r="A643" s="125">
        <v>2</v>
      </c>
      <c r="B643" s="130" t="s">
        <v>294</v>
      </c>
      <c r="C643" s="127" t="s">
        <v>379</v>
      </c>
      <c r="D643" s="143"/>
      <c r="E643" s="110" t="s">
        <v>388</v>
      </c>
      <c r="F643" s="145">
        <v>10.3</v>
      </c>
    </row>
    <row r="644" spans="1:6" s="22" customFormat="1" ht="25.5" x14ac:dyDescent="0.2">
      <c r="A644" s="125">
        <v>3</v>
      </c>
      <c r="B644" s="131" t="s">
        <v>294</v>
      </c>
      <c r="C644" s="127" t="s">
        <v>380</v>
      </c>
      <c r="D644" s="143"/>
      <c r="E644" s="110" t="s">
        <v>388</v>
      </c>
      <c r="F644" s="146">
        <v>1</v>
      </c>
    </row>
    <row r="645" spans="1:6" s="22" customFormat="1" ht="25.5" x14ac:dyDescent="0.2">
      <c r="A645" s="125">
        <v>4</v>
      </c>
      <c r="B645" s="130" t="s">
        <v>294</v>
      </c>
      <c r="C645" s="127" t="s">
        <v>381</v>
      </c>
      <c r="D645" s="143"/>
      <c r="E645" s="110" t="s">
        <v>388</v>
      </c>
      <c r="F645" s="146">
        <v>1</v>
      </c>
    </row>
    <row r="646" spans="1:6" s="22" customFormat="1" ht="51" x14ac:dyDescent="0.2">
      <c r="A646" s="125">
        <v>5</v>
      </c>
      <c r="B646" s="131" t="s">
        <v>294</v>
      </c>
      <c r="C646" s="127" t="s">
        <v>382</v>
      </c>
      <c r="D646" s="143"/>
      <c r="E646" s="110" t="s">
        <v>388</v>
      </c>
      <c r="F646" s="146">
        <v>2</v>
      </c>
    </row>
    <row r="647" spans="1:6" s="22" customFormat="1" ht="25.5" x14ac:dyDescent="0.2">
      <c r="A647" s="125">
        <v>6</v>
      </c>
      <c r="B647" s="130" t="s">
        <v>294</v>
      </c>
      <c r="C647" s="127" t="s">
        <v>383</v>
      </c>
      <c r="D647" s="143"/>
      <c r="E647" s="110" t="s">
        <v>388</v>
      </c>
      <c r="F647" s="145">
        <v>8.3000000000000007</v>
      </c>
    </row>
    <row r="648" spans="1:6" s="22" customFormat="1" ht="25.5" x14ac:dyDescent="0.2">
      <c r="A648" s="125">
        <v>7</v>
      </c>
      <c r="B648" s="131" t="s">
        <v>294</v>
      </c>
      <c r="C648" s="127" t="s">
        <v>384</v>
      </c>
      <c r="D648" s="143"/>
      <c r="E648" s="110" t="s">
        <v>389</v>
      </c>
      <c r="F648" s="145">
        <v>0.8</v>
      </c>
    </row>
    <row r="649" spans="1:6" s="22" customFormat="1" x14ac:dyDescent="0.2">
      <c r="A649" s="125"/>
      <c r="B649" s="130"/>
      <c r="C649" s="244" t="s">
        <v>158</v>
      </c>
      <c r="D649" s="375"/>
      <c r="E649" s="64" t="s">
        <v>65</v>
      </c>
      <c r="F649" s="199">
        <f>F648*1.1</f>
        <v>0.88000000000000012</v>
      </c>
    </row>
    <row r="650" spans="1:6" s="22" customFormat="1" x14ac:dyDescent="0.2">
      <c r="A650" s="125"/>
      <c r="B650" s="130"/>
      <c r="C650" s="386" t="s">
        <v>752</v>
      </c>
      <c r="D650" s="375"/>
      <c r="E650" s="64" t="s">
        <v>76</v>
      </c>
      <c r="F650" s="199">
        <v>1</v>
      </c>
    </row>
    <row r="651" spans="1:6" s="22" customFormat="1" ht="25.5" x14ac:dyDescent="0.2">
      <c r="A651" s="125">
        <v>8</v>
      </c>
      <c r="B651" s="130" t="s">
        <v>294</v>
      </c>
      <c r="C651" s="387" t="s">
        <v>385</v>
      </c>
      <c r="D651" s="143"/>
      <c r="E651" s="110" t="s">
        <v>389</v>
      </c>
      <c r="F651" s="145">
        <v>1.2</v>
      </c>
    </row>
    <row r="652" spans="1:6" s="22" customFormat="1" ht="25.5" x14ac:dyDescent="0.2">
      <c r="A652" s="125"/>
      <c r="B652" s="130"/>
      <c r="C652" s="388" t="s">
        <v>595</v>
      </c>
      <c r="D652" s="375"/>
      <c r="E652" s="376" t="s">
        <v>753</v>
      </c>
      <c r="F652" s="199">
        <f>F651*1.1</f>
        <v>1.32</v>
      </c>
    </row>
    <row r="653" spans="1:6" s="22" customFormat="1" ht="25.5" x14ac:dyDescent="0.2">
      <c r="A653" s="125">
        <v>9</v>
      </c>
      <c r="B653" s="130" t="s">
        <v>294</v>
      </c>
      <c r="C653" s="387" t="s">
        <v>386</v>
      </c>
      <c r="D653" s="132"/>
      <c r="E653" s="140" t="s">
        <v>389</v>
      </c>
      <c r="F653" s="141">
        <v>14.8</v>
      </c>
    </row>
    <row r="654" spans="1:6" s="22" customFormat="1" x14ac:dyDescent="0.2">
      <c r="A654" s="125"/>
      <c r="B654" s="130"/>
      <c r="C654" s="388" t="s">
        <v>624</v>
      </c>
      <c r="D654" s="375"/>
      <c r="E654" s="64" t="s">
        <v>65</v>
      </c>
      <c r="F654" s="88">
        <f>F653*0.2*1.1</f>
        <v>3.2560000000000007</v>
      </c>
    </row>
    <row r="655" spans="1:6" s="22" customFormat="1" x14ac:dyDescent="0.2">
      <c r="A655" s="125"/>
      <c r="B655" s="131"/>
      <c r="C655" s="200" t="s">
        <v>52</v>
      </c>
      <c r="D655" s="375"/>
      <c r="E655" s="64" t="s">
        <v>156</v>
      </c>
      <c r="F655" s="88">
        <v>2.4</v>
      </c>
    </row>
    <row r="656" spans="1:6" s="22" customFormat="1" x14ac:dyDescent="0.2">
      <c r="A656" s="369"/>
      <c r="B656" s="372"/>
      <c r="C656" s="69" t="s">
        <v>754</v>
      </c>
      <c r="D656" s="370"/>
      <c r="E656" s="370"/>
      <c r="F656" s="312"/>
    </row>
    <row r="657" spans="1:6" s="22" customFormat="1" ht="25.5" x14ac:dyDescent="0.2">
      <c r="A657" s="371">
        <v>1</v>
      </c>
      <c r="B657" s="262" t="s">
        <v>748</v>
      </c>
      <c r="C657" s="229" t="s">
        <v>755</v>
      </c>
      <c r="D657" s="375"/>
      <c r="E657" s="281" t="s">
        <v>465</v>
      </c>
      <c r="F657" s="377">
        <v>2</v>
      </c>
    </row>
    <row r="658" spans="1:6" s="22" customFormat="1" ht="38.25" x14ac:dyDescent="0.2">
      <c r="A658" s="371">
        <v>2</v>
      </c>
      <c r="B658" s="207" t="s">
        <v>748</v>
      </c>
      <c r="C658" s="229" t="s">
        <v>756</v>
      </c>
      <c r="D658" s="375"/>
      <c r="E658" s="281" t="s">
        <v>465</v>
      </c>
      <c r="F658" s="377">
        <v>2</v>
      </c>
    </row>
    <row r="659" spans="1:6" s="22" customFormat="1" x14ac:dyDescent="0.2">
      <c r="A659" s="371">
        <v>3</v>
      </c>
      <c r="B659" s="207" t="s">
        <v>748</v>
      </c>
      <c r="C659" s="378" t="s">
        <v>752</v>
      </c>
      <c r="D659" s="211"/>
      <c r="E659" s="281" t="s">
        <v>750</v>
      </c>
      <c r="F659" s="371">
        <v>1</v>
      </c>
    </row>
    <row r="660" spans="1:6" s="22" customFormat="1" ht="25.5" x14ac:dyDescent="0.2">
      <c r="A660" s="64">
        <v>4</v>
      </c>
      <c r="B660" s="207" t="s">
        <v>748</v>
      </c>
      <c r="C660" s="379" t="s">
        <v>757</v>
      </c>
      <c r="D660" s="370"/>
      <c r="E660" s="371" t="s">
        <v>73</v>
      </c>
      <c r="F660" s="380">
        <v>1</v>
      </c>
    </row>
    <row r="661" spans="1:6" s="22" customFormat="1" x14ac:dyDescent="0.2">
      <c r="A661" s="367"/>
      <c r="B661" s="133"/>
      <c r="C661" s="134"/>
      <c r="D661" s="135" t="s">
        <v>55</v>
      </c>
      <c r="E661" s="136"/>
      <c r="F661" s="136"/>
    </row>
    <row r="662" spans="1:6" s="22" customFormat="1" ht="22.5" customHeight="1" x14ac:dyDescent="0.2">
      <c r="A662" s="367"/>
      <c r="B662" s="133"/>
      <c r="C662" s="436" t="s">
        <v>287</v>
      </c>
      <c r="D662" s="437"/>
      <c r="E662" s="437"/>
      <c r="F662" s="437"/>
    </row>
    <row r="663" spans="1:6" s="22" customFormat="1" x14ac:dyDescent="0.2">
      <c r="A663" s="137"/>
      <c r="B663" s="133"/>
      <c r="C663" s="137"/>
      <c r="D663" s="452" t="s">
        <v>56</v>
      </c>
      <c r="E663" s="452"/>
      <c r="F663" s="452"/>
    </row>
    <row r="664" spans="1:6" s="22" customFormat="1" x14ac:dyDescent="0.2">
      <c r="B664" s="362"/>
      <c r="D664" s="138"/>
      <c r="E664" s="138"/>
      <c r="F664" s="138"/>
    </row>
    <row r="665" spans="1:6" s="22" customFormat="1" x14ac:dyDescent="0.2">
      <c r="A665" s="22" t="s">
        <v>57</v>
      </c>
      <c r="B665" s="362"/>
    </row>
    <row r="666" spans="1:6" ht="12" x14ac:dyDescent="0.2">
      <c r="B666" s="2"/>
    </row>
    <row r="667" spans="1:6" ht="12" x14ac:dyDescent="0.2">
      <c r="B667" s="2"/>
    </row>
    <row r="668" spans="1:6" s="22" customFormat="1" x14ac:dyDescent="0.2">
      <c r="A668" s="399" t="s">
        <v>445</v>
      </c>
      <c r="B668" s="399"/>
      <c r="C668" s="399"/>
      <c r="D668" s="399"/>
      <c r="E668" s="399"/>
    </row>
    <row r="669" spans="1:6" s="148" customFormat="1" ht="16.5" x14ac:dyDescent="0.25">
      <c r="A669" s="453" t="s">
        <v>390</v>
      </c>
      <c r="B669" s="453"/>
      <c r="C669" s="453"/>
      <c r="D669" s="453"/>
      <c r="E669" s="147"/>
    </row>
    <row r="670" spans="1:6" s="148" customFormat="1" ht="16.5" x14ac:dyDescent="0.25">
      <c r="A670" s="453" t="s">
        <v>391</v>
      </c>
      <c r="B670" s="453"/>
      <c r="C670" s="453"/>
      <c r="D670" s="147"/>
      <c r="E670" s="147"/>
    </row>
    <row r="671" spans="1:6" s="148" customFormat="1" ht="16.5" x14ac:dyDescent="0.25">
      <c r="A671" s="453" t="s">
        <v>392</v>
      </c>
      <c r="B671" s="453"/>
      <c r="C671" s="453"/>
      <c r="D671" s="453"/>
      <c r="E671" s="147"/>
    </row>
    <row r="672" spans="1:6" s="148" customFormat="1" ht="16.5" x14ac:dyDescent="0.25">
      <c r="A672" s="453" t="s">
        <v>393</v>
      </c>
      <c r="B672" s="453"/>
      <c r="C672" s="453"/>
      <c r="D672" s="147"/>
      <c r="E672" s="147"/>
    </row>
    <row r="673" spans="1:5" s="148" customFormat="1" ht="16.5" x14ac:dyDescent="0.25">
      <c r="A673" s="363"/>
      <c r="B673" s="359"/>
      <c r="C673" s="363"/>
      <c r="D673" s="147"/>
      <c r="E673" s="147"/>
    </row>
    <row r="674" spans="1:5" s="22" customFormat="1" x14ac:dyDescent="0.2">
      <c r="A674" s="149"/>
      <c r="B674" s="359"/>
      <c r="C674" s="150"/>
      <c r="D674" s="151"/>
      <c r="E674" s="150"/>
    </row>
    <row r="675" spans="1:5" s="23" customFormat="1" ht="12" x14ac:dyDescent="0.2">
      <c r="A675" s="359" t="s">
        <v>394</v>
      </c>
      <c r="B675" s="359"/>
      <c r="D675" s="96"/>
      <c r="E675" s="96"/>
    </row>
    <row r="676" spans="1:5" s="23" customFormat="1" ht="12" x14ac:dyDescent="0.2">
      <c r="A676" s="402" t="s">
        <v>395</v>
      </c>
      <c r="B676" s="402"/>
      <c r="C676" s="402"/>
      <c r="D676" s="96"/>
      <c r="E676" s="96"/>
    </row>
    <row r="677" spans="1:5" s="22" customFormat="1" x14ac:dyDescent="0.2">
      <c r="A677" s="468" t="s">
        <v>3</v>
      </c>
      <c r="B677" s="468"/>
      <c r="C677" s="468"/>
      <c r="D677" s="468"/>
      <c r="E677" s="468"/>
    </row>
    <row r="678" spans="1:5" s="22" customFormat="1" x14ac:dyDescent="0.2">
      <c r="A678" s="468" t="s">
        <v>396</v>
      </c>
      <c r="B678" s="468"/>
      <c r="C678" s="468"/>
      <c r="D678" s="151"/>
      <c r="E678" s="151"/>
    </row>
    <row r="679" spans="1:5" s="22" customFormat="1" x14ac:dyDescent="0.2">
      <c r="A679" s="364"/>
      <c r="B679" s="151"/>
      <c r="C679" s="150"/>
      <c r="D679" s="151"/>
      <c r="E679" s="150"/>
    </row>
    <row r="680" spans="1:5" s="22" customFormat="1" x14ac:dyDescent="0.2">
      <c r="A680" s="364"/>
      <c r="B680" s="151"/>
      <c r="C680" s="150"/>
      <c r="D680" s="151"/>
      <c r="E680" s="150"/>
    </row>
    <row r="681" spans="1:5" s="22" customFormat="1" x14ac:dyDescent="0.2">
      <c r="A681" s="149"/>
      <c r="B681" s="150"/>
      <c r="C681" s="150"/>
      <c r="D681" s="150"/>
      <c r="E681" s="150"/>
    </row>
    <row r="682" spans="1:5" s="23" customFormat="1" ht="12" x14ac:dyDescent="0.2">
      <c r="A682" s="417" t="s">
        <v>5</v>
      </c>
      <c r="B682" s="418" t="s">
        <v>6</v>
      </c>
      <c r="C682" s="419" t="s">
        <v>7</v>
      </c>
      <c r="D682" s="418" t="s">
        <v>8</v>
      </c>
      <c r="E682" s="418" t="s">
        <v>9</v>
      </c>
    </row>
    <row r="683" spans="1:5" s="23" customFormat="1" ht="39.950000000000003" customHeight="1" x14ac:dyDescent="0.2">
      <c r="A683" s="417"/>
      <c r="B683" s="418"/>
      <c r="C683" s="419"/>
      <c r="D683" s="418"/>
      <c r="E683" s="418"/>
    </row>
    <row r="684" spans="1:5" s="30" customFormat="1" ht="11.25" x14ac:dyDescent="0.2">
      <c r="A684" s="152" t="s">
        <v>13</v>
      </c>
      <c r="B684" s="152" t="s">
        <v>14</v>
      </c>
      <c r="C684" s="152" t="s">
        <v>15</v>
      </c>
      <c r="D684" s="152" t="s">
        <v>16</v>
      </c>
      <c r="E684" s="29" t="s">
        <v>17</v>
      </c>
    </row>
    <row r="685" spans="1:5" s="153" customFormat="1" ht="14.25" x14ac:dyDescent="0.2">
      <c r="A685" s="457" t="s">
        <v>397</v>
      </c>
      <c r="B685" s="458"/>
      <c r="C685" s="458"/>
      <c r="D685" s="458"/>
      <c r="E685" s="459"/>
    </row>
    <row r="686" spans="1:5" s="22" customFormat="1" x14ac:dyDescent="0.2">
      <c r="A686" s="367">
        <v>1</v>
      </c>
      <c r="B686" s="31" t="s">
        <v>398</v>
      </c>
      <c r="C686" s="116" t="s">
        <v>399</v>
      </c>
      <c r="D686" s="367" t="s">
        <v>39</v>
      </c>
      <c r="E686" s="144">
        <v>15</v>
      </c>
    </row>
    <row r="687" spans="1:5" s="22" customFormat="1" x14ac:dyDescent="0.2">
      <c r="A687" s="367">
        <v>2</v>
      </c>
      <c r="B687" s="31" t="s">
        <v>398</v>
      </c>
      <c r="C687" s="116" t="s">
        <v>400</v>
      </c>
      <c r="D687" s="367" t="s">
        <v>39</v>
      </c>
      <c r="E687" s="367">
        <v>21.5</v>
      </c>
    </row>
    <row r="688" spans="1:5" s="22" customFormat="1" x14ac:dyDescent="0.2">
      <c r="A688" s="367">
        <v>3</v>
      </c>
      <c r="B688" s="31" t="s">
        <v>398</v>
      </c>
      <c r="C688" s="116" t="s">
        <v>401</v>
      </c>
      <c r="D688" s="367" t="s">
        <v>39</v>
      </c>
      <c r="E688" s="367">
        <v>16.5</v>
      </c>
    </row>
    <row r="689" spans="1:5" s="22" customFormat="1" ht="25.5" x14ac:dyDescent="0.2">
      <c r="A689" s="367">
        <v>4</v>
      </c>
      <c r="B689" s="31" t="s">
        <v>398</v>
      </c>
      <c r="C689" s="154" t="s">
        <v>402</v>
      </c>
      <c r="D689" s="367" t="s">
        <v>77</v>
      </c>
      <c r="E689" s="367">
        <v>5</v>
      </c>
    </row>
    <row r="690" spans="1:5" s="22" customFormat="1" ht="25.5" x14ac:dyDescent="0.2">
      <c r="A690" s="367">
        <v>5</v>
      </c>
      <c r="B690" s="31" t="s">
        <v>398</v>
      </c>
      <c r="C690" s="154" t="s">
        <v>403</v>
      </c>
      <c r="D690" s="367" t="s">
        <v>77</v>
      </c>
      <c r="E690" s="367">
        <v>1</v>
      </c>
    </row>
    <row r="691" spans="1:5" s="22" customFormat="1" x14ac:dyDescent="0.2">
      <c r="A691" s="367">
        <v>6</v>
      </c>
      <c r="B691" s="31" t="s">
        <v>398</v>
      </c>
      <c r="C691" s="154" t="s">
        <v>404</v>
      </c>
      <c r="D691" s="367" t="s">
        <v>77</v>
      </c>
      <c r="E691" s="367">
        <v>1</v>
      </c>
    </row>
    <row r="692" spans="1:5" s="22" customFormat="1" x14ac:dyDescent="0.2">
      <c r="A692" s="367">
        <v>7</v>
      </c>
      <c r="B692" s="31" t="s">
        <v>398</v>
      </c>
      <c r="C692" s="154" t="s">
        <v>405</v>
      </c>
      <c r="D692" s="367" t="s">
        <v>77</v>
      </c>
      <c r="E692" s="367">
        <v>1</v>
      </c>
    </row>
    <row r="693" spans="1:5" s="22" customFormat="1" x14ac:dyDescent="0.2">
      <c r="A693" s="367">
        <v>8</v>
      </c>
      <c r="B693" s="31" t="s">
        <v>398</v>
      </c>
      <c r="C693" s="154" t="s">
        <v>406</v>
      </c>
      <c r="D693" s="367" t="s">
        <v>77</v>
      </c>
      <c r="E693" s="367">
        <v>1</v>
      </c>
    </row>
    <row r="694" spans="1:5" s="22" customFormat="1" x14ac:dyDescent="0.2">
      <c r="A694" s="367">
        <v>9</v>
      </c>
      <c r="B694" s="31" t="s">
        <v>398</v>
      </c>
      <c r="C694" s="154" t="s">
        <v>407</v>
      </c>
      <c r="D694" s="367" t="s">
        <v>77</v>
      </c>
      <c r="E694" s="367">
        <v>1</v>
      </c>
    </row>
    <row r="695" spans="1:5" s="22" customFormat="1" ht="25.5" x14ac:dyDescent="0.2">
      <c r="A695" s="367">
        <v>10</v>
      </c>
      <c r="B695" s="31" t="s">
        <v>398</v>
      </c>
      <c r="C695" s="154" t="s">
        <v>408</v>
      </c>
      <c r="D695" s="367" t="s">
        <v>77</v>
      </c>
      <c r="E695" s="367">
        <v>1</v>
      </c>
    </row>
    <row r="696" spans="1:5" s="22" customFormat="1" x14ac:dyDescent="0.2">
      <c r="A696" s="367">
        <v>11</v>
      </c>
      <c r="B696" s="31" t="s">
        <v>398</v>
      </c>
      <c r="C696" s="154" t="s">
        <v>409</v>
      </c>
      <c r="D696" s="367" t="s">
        <v>77</v>
      </c>
      <c r="E696" s="367">
        <v>1</v>
      </c>
    </row>
    <row r="697" spans="1:5" s="22" customFormat="1" x14ac:dyDescent="0.2">
      <c r="A697" s="367">
        <v>12</v>
      </c>
      <c r="B697" s="31" t="s">
        <v>398</v>
      </c>
      <c r="C697" s="154" t="s">
        <v>410</v>
      </c>
      <c r="D697" s="367" t="s">
        <v>77</v>
      </c>
      <c r="E697" s="367">
        <v>1</v>
      </c>
    </row>
    <row r="698" spans="1:5" s="22" customFormat="1" x14ac:dyDescent="0.2">
      <c r="A698" s="367">
        <v>13</v>
      </c>
      <c r="B698" s="31" t="s">
        <v>398</v>
      </c>
      <c r="C698" s="154" t="s">
        <v>411</v>
      </c>
      <c r="D698" s="367" t="s">
        <v>77</v>
      </c>
      <c r="E698" s="367">
        <v>2</v>
      </c>
    </row>
    <row r="699" spans="1:5" s="22" customFormat="1" x14ac:dyDescent="0.2">
      <c r="A699" s="367">
        <v>14</v>
      </c>
      <c r="B699" s="31" t="s">
        <v>398</v>
      </c>
      <c r="C699" s="154" t="s">
        <v>412</v>
      </c>
      <c r="D699" s="367" t="s">
        <v>77</v>
      </c>
      <c r="E699" s="367">
        <v>1</v>
      </c>
    </row>
    <row r="700" spans="1:5" s="22" customFormat="1" x14ac:dyDescent="0.2">
      <c r="A700" s="367">
        <v>15</v>
      </c>
      <c r="B700" s="31" t="s">
        <v>398</v>
      </c>
      <c r="C700" s="154" t="s">
        <v>413</v>
      </c>
      <c r="D700" s="367" t="s">
        <v>77</v>
      </c>
      <c r="E700" s="367">
        <v>4</v>
      </c>
    </row>
    <row r="701" spans="1:5" s="22" customFormat="1" ht="25.5" x14ac:dyDescent="0.2">
      <c r="A701" s="367">
        <v>16</v>
      </c>
      <c r="B701" s="31" t="s">
        <v>398</v>
      </c>
      <c r="C701" s="154" t="s">
        <v>414</v>
      </c>
      <c r="D701" s="367" t="s">
        <v>77</v>
      </c>
      <c r="E701" s="367">
        <v>8</v>
      </c>
    </row>
    <row r="702" spans="1:5" s="22" customFormat="1" ht="51" x14ac:dyDescent="0.2">
      <c r="A702" s="367">
        <v>17</v>
      </c>
      <c r="B702" s="31" t="s">
        <v>398</v>
      </c>
      <c r="C702" s="154" t="s">
        <v>415</v>
      </c>
      <c r="D702" s="367" t="s">
        <v>76</v>
      </c>
      <c r="E702" s="367">
        <v>1</v>
      </c>
    </row>
    <row r="703" spans="1:5" s="22" customFormat="1" ht="25.5" x14ac:dyDescent="0.2">
      <c r="A703" s="367">
        <v>18</v>
      </c>
      <c r="B703" s="31" t="s">
        <v>398</v>
      </c>
      <c r="C703" s="154" t="s">
        <v>416</v>
      </c>
      <c r="D703" s="367" t="s">
        <v>76</v>
      </c>
      <c r="E703" s="367">
        <v>1</v>
      </c>
    </row>
    <row r="704" spans="1:5" s="22" customFormat="1" ht="25.5" x14ac:dyDescent="0.2">
      <c r="A704" s="367">
        <v>19</v>
      </c>
      <c r="B704" s="31" t="s">
        <v>398</v>
      </c>
      <c r="C704" s="123" t="s">
        <v>764</v>
      </c>
      <c r="D704" s="367" t="s">
        <v>164</v>
      </c>
      <c r="E704" s="367">
        <v>1</v>
      </c>
    </row>
    <row r="705" spans="1:5" s="22" customFormat="1" ht="25.5" x14ac:dyDescent="0.2">
      <c r="A705" s="367">
        <v>20</v>
      </c>
      <c r="B705" s="31" t="s">
        <v>398</v>
      </c>
      <c r="C705" s="123" t="s">
        <v>765</v>
      </c>
      <c r="D705" s="367" t="s">
        <v>164</v>
      </c>
      <c r="E705" s="367">
        <v>1</v>
      </c>
    </row>
    <row r="706" spans="1:5" s="153" customFormat="1" ht="15.75" x14ac:dyDescent="0.2">
      <c r="A706" s="460" t="s">
        <v>417</v>
      </c>
      <c r="B706" s="461"/>
      <c r="C706" s="461"/>
      <c r="D706" s="461"/>
      <c r="E706" s="462"/>
    </row>
    <row r="707" spans="1:5" s="22" customFormat="1" x14ac:dyDescent="0.2">
      <c r="A707" s="367">
        <v>1</v>
      </c>
      <c r="B707" s="31" t="s">
        <v>398</v>
      </c>
      <c r="C707" s="116" t="s">
        <v>401</v>
      </c>
      <c r="D707" s="367" t="s">
        <v>39</v>
      </c>
      <c r="E707" s="144">
        <v>17.5</v>
      </c>
    </row>
    <row r="708" spans="1:5" s="22" customFormat="1" x14ac:dyDescent="0.2">
      <c r="A708" s="367">
        <v>2</v>
      </c>
      <c r="B708" s="31" t="s">
        <v>398</v>
      </c>
      <c r="C708" s="116" t="s">
        <v>418</v>
      </c>
      <c r="D708" s="367" t="s">
        <v>39</v>
      </c>
      <c r="E708" s="144">
        <v>17.5</v>
      </c>
    </row>
    <row r="709" spans="1:5" s="22" customFormat="1" x14ac:dyDescent="0.2">
      <c r="A709" s="367">
        <v>3</v>
      </c>
      <c r="B709" s="31" t="s">
        <v>398</v>
      </c>
      <c r="C709" s="116" t="s">
        <v>413</v>
      </c>
      <c r="D709" s="367" t="s">
        <v>77</v>
      </c>
      <c r="E709" s="119">
        <v>3</v>
      </c>
    </row>
    <row r="710" spans="1:5" s="22" customFormat="1" ht="25.5" x14ac:dyDescent="0.2">
      <c r="A710" s="367">
        <v>4</v>
      </c>
      <c r="B710" s="31" t="s">
        <v>398</v>
      </c>
      <c r="C710" s="116" t="s">
        <v>414</v>
      </c>
      <c r="D710" s="367" t="s">
        <v>77</v>
      </c>
      <c r="E710" s="119">
        <v>6</v>
      </c>
    </row>
    <row r="711" spans="1:5" s="22" customFormat="1" ht="25.5" x14ac:dyDescent="0.2">
      <c r="A711" s="367">
        <v>5</v>
      </c>
      <c r="B711" s="31" t="s">
        <v>398</v>
      </c>
      <c r="C711" s="123" t="s">
        <v>766</v>
      </c>
      <c r="D711" s="367" t="s">
        <v>164</v>
      </c>
      <c r="E711" s="367">
        <v>1</v>
      </c>
    </row>
    <row r="712" spans="1:5" s="22" customFormat="1" ht="25.5" x14ac:dyDescent="0.2">
      <c r="A712" s="367">
        <v>6</v>
      </c>
      <c r="B712" s="31" t="s">
        <v>398</v>
      </c>
      <c r="C712" s="123" t="s">
        <v>765</v>
      </c>
      <c r="D712" s="367" t="s">
        <v>164</v>
      </c>
      <c r="E712" s="367">
        <v>1</v>
      </c>
    </row>
    <row r="713" spans="1:5" s="153" customFormat="1" ht="15.75" x14ac:dyDescent="0.2">
      <c r="A713" s="460" t="s">
        <v>392</v>
      </c>
      <c r="B713" s="461"/>
      <c r="C713" s="461"/>
      <c r="D713" s="461"/>
      <c r="E713" s="462"/>
    </row>
    <row r="714" spans="1:5" s="22" customFormat="1" x14ac:dyDescent="0.2">
      <c r="A714" s="367">
        <v>1</v>
      </c>
      <c r="B714" s="31" t="s">
        <v>398</v>
      </c>
      <c r="C714" s="154" t="s">
        <v>419</v>
      </c>
      <c r="D714" s="367" t="s">
        <v>420</v>
      </c>
      <c r="E714" s="144">
        <v>7.8</v>
      </c>
    </row>
    <row r="715" spans="1:5" s="22" customFormat="1" x14ac:dyDescent="0.2">
      <c r="A715" s="367">
        <v>2</v>
      </c>
      <c r="B715" s="31" t="s">
        <v>398</v>
      </c>
      <c r="C715" s="154" t="s">
        <v>421</v>
      </c>
      <c r="D715" s="367" t="s">
        <v>420</v>
      </c>
      <c r="E715" s="119">
        <v>20</v>
      </c>
    </row>
    <row r="716" spans="1:5" s="22" customFormat="1" x14ac:dyDescent="0.2">
      <c r="A716" s="367">
        <v>3</v>
      </c>
      <c r="B716" s="31" t="s">
        <v>398</v>
      </c>
      <c r="C716" s="154" t="s">
        <v>422</v>
      </c>
      <c r="D716" s="367" t="s">
        <v>420</v>
      </c>
      <c r="E716" s="144">
        <v>7.5</v>
      </c>
    </row>
    <row r="717" spans="1:5" s="22" customFormat="1" ht="25.5" x14ac:dyDescent="0.2">
      <c r="A717" s="367">
        <v>4</v>
      </c>
      <c r="B717" s="31" t="s">
        <v>398</v>
      </c>
      <c r="C717" s="154" t="s">
        <v>423</v>
      </c>
      <c r="D717" s="367" t="s">
        <v>77</v>
      </c>
      <c r="E717" s="119">
        <v>1</v>
      </c>
    </row>
    <row r="718" spans="1:5" s="22" customFormat="1" ht="38.25" x14ac:dyDescent="0.2">
      <c r="A718" s="367">
        <v>5</v>
      </c>
      <c r="B718" s="31" t="s">
        <v>398</v>
      </c>
      <c r="C718" s="154" t="s">
        <v>424</v>
      </c>
      <c r="D718" s="367" t="s">
        <v>76</v>
      </c>
      <c r="E718" s="119">
        <v>1</v>
      </c>
    </row>
    <row r="719" spans="1:5" s="22" customFormat="1" x14ac:dyDescent="0.2">
      <c r="A719" s="367">
        <v>6</v>
      </c>
      <c r="B719" s="31" t="s">
        <v>398</v>
      </c>
      <c r="C719" s="154" t="s">
        <v>425</v>
      </c>
      <c r="D719" s="367" t="s">
        <v>76</v>
      </c>
      <c r="E719" s="119">
        <v>1</v>
      </c>
    </row>
    <row r="720" spans="1:5" s="22" customFormat="1" x14ac:dyDescent="0.2">
      <c r="A720" s="367">
        <v>7</v>
      </c>
      <c r="B720" s="31" t="s">
        <v>398</v>
      </c>
      <c r="C720" s="154" t="s">
        <v>426</v>
      </c>
      <c r="D720" s="367" t="s">
        <v>77</v>
      </c>
      <c r="E720" s="119">
        <v>2</v>
      </c>
    </row>
    <row r="721" spans="1:5" s="22" customFormat="1" x14ac:dyDescent="0.2">
      <c r="A721" s="367">
        <v>8</v>
      </c>
      <c r="B721" s="31" t="s">
        <v>398</v>
      </c>
      <c r="C721" s="154" t="s">
        <v>427</v>
      </c>
      <c r="D721" s="367" t="s">
        <v>77</v>
      </c>
      <c r="E721" s="119">
        <v>2</v>
      </c>
    </row>
    <row r="722" spans="1:5" s="22" customFormat="1" x14ac:dyDescent="0.2">
      <c r="A722" s="367">
        <v>9</v>
      </c>
      <c r="B722" s="31" t="s">
        <v>398</v>
      </c>
      <c r="C722" s="154" t="s">
        <v>428</v>
      </c>
      <c r="D722" s="367" t="s">
        <v>77</v>
      </c>
      <c r="E722" s="367">
        <v>1</v>
      </c>
    </row>
    <row r="723" spans="1:5" s="22" customFormat="1" x14ac:dyDescent="0.2">
      <c r="A723" s="367">
        <v>10</v>
      </c>
      <c r="B723" s="31" t="s">
        <v>398</v>
      </c>
      <c r="C723" s="154" t="s">
        <v>429</v>
      </c>
      <c r="D723" s="367" t="s">
        <v>77</v>
      </c>
      <c r="E723" s="367">
        <v>3</v>
      </c>
    </row>
    <row r="724" spans="1:5" s="22" customFormat="1" x14ac:dyDescent="0.2">
      <c r="A724" s="367">
        <v>11</v>
      </c>
      <c r="B724" s="31" t="s">
        <v>398</v>
      </c>
      <c r="C724" s="154" t="s">
        <v>430</v>
      </c>
      <c r="D724" s="367" t="s">
        <v>77</v>
      </c>
      <c r="E724" s="367">
        <v>1</v>
      </c>
    </row>
    <row r="725" spans="1:5" s="22" customFormat="1" x14ac:dyDescent="0.2">
      <c r="A725" s="367">
        <v>12</v>
      </c>
      <c r="B725" s="31" t="s">
        <v>398</v>
      </c>
      <c r="C725" s="154" t="s">
        <v>431</v>
      </c>
      <c r="D725" s="367" t="s">
        <v>77</v>
      </c>
      <c r="E725" s="367">
        <v>8</v>
      </c>
    </row>
    <row r="726" spans="1:5" s="22" customFormat="1" x14ac:dyDescent="0.2">
      <c r="A726" s="367">
        <v>13</v>
      </c>
      <c r="B726" s="31" t="s">
        <v>398</v>
      </c>
      <c r="C726" s="154" t="s">
        <v>432</v>
      </c>
      <c r="D726" s="367" t="s">
        <v>77</v>
      </c>
      <c r="E726" s="367">
        <v>12</v>
      </c>
    </row>
    <row r="727" spans="1:5" s="22" customFormat="1" x14ac:dyDescent="0.2">
      <c r="A727" s="367">
        <v>14</v>
      </c>
      <c r="B727" s="31" t="s">
        <v>398</v>
      </c>
      <c r="C727" s="154" t="s">
        <v>433</v>
      </c>
      <c r="D727" s="367" t="s">
        <v>77</v>
      </c>
      <c r="E727" s="367">
        <v>8</v>
      </c>
    </row>
    <row r="728" spans="1:5" s="22" customFormat="1" x14ac:dyDescent="0.2">
      <c r="A728" s="367">
        <v>15</v>
      </c>
      <c r="B728" s="31" t="s">
        <v>398</v>
      </c>
      <c r="C728" s="154" t="s">
        <v>434</v>
      </c>
      <c r="D728" s="367" t="s">
        <v>77</v>
      </c>
      <c r="E728" s="367">
        <v>6</v>
      </c>
    </row>
    <row r="729" spans="1:5" s="22" customFormat="1" ht="25.5" x14ac:dyDescent="0.2">
      <c r="A729" s="367">
        <v>16</v>
      </c>
      <c r="B729" s="31" t="s">
        <v>398</v>
      </c>
      <c r="C729" s="154" t="s">
        <v>435</v>
      </c>
      <c r="D729" s="367" t="s">
        <v>76</v>
      </c>
      <c r="E729" s="367">
        <v>2</v>
      </c>
    </row>
    <row r="730" spans="1:5" s="22" customFormat="1" ht="25.5" x14ac:dyDescent="0.2">
      <c r="A730" s="367">
        <v>17</v>
      </c>
      <c r="B730" s="31" t="s">
        <v>398</v>
      </c>
      <c r="C730" s="123" t="s">
        <v>767</v>
      </c>
      <c r="D730" s="367" t="s">
        <v>164</v>
      </c>
      <c r="E730" s="367">
        <v>1</v>
      </c>
    </row>
    <row r="731" spans="1:5" s="22" customFormat="1" x14ac:dyDescent="0.2">
      <c r="A731" s="367">
        <v>18</v>
      </c>
      <c r="B731" s="31" t="s">
        <v>398</v>
      </c>
      <c r="C731" s="123" t="s">
        <v>768</v>
      </c>
      <c r="D731" s="367" t="s">
        <v>164</v>
      </c>
      <c r="E731" s="367">
        <v>1</v>
      </c>
    </row>
    <row r="732" spans="1:5" s="153" customFormat="1" ht="15.75" x14ac:dyDescent="0.2">
      <c r="A732" s="463" t="s">
        <v>446</v>
      </c>
      <c r="B732" s="464"/>
      <c r="C732" s="464"/>
      <c r="D732" s="464"/>
      <c r="E732" s="465"/>
    </row>
    <row r="733" spans="1:5" s="22" customFormat="1" ht="25.5" x14ac:dyDescent="0.2">
      <c r="A733" s="367">
        <v>1</v>
      </c>
      <c r="B733" s="31" t="s">
        <v>398</v>
      </c>
      <c r="C733" s="154" t="s">
        <v>436</v>
      </c>
      <c r="D733" s="155" t="s">
        <v>76</v>
      </c>
      <c r="E733" s="155">
        <v>5</v>
      </c>
    </row>
    <row r="734" spans="1:5" s="22" customFormat="1" ht="38.25" x14ac:dyDescent="0.2">
      <c r="A734" s="367">
        <v>2</v>
      </c>
      <c r="B734" s="31" t="s">
        <v>398</v>
      </c>
      <c r="C734" s="154" t="s">
        <v>437</v>
      </c>
      <c r="D734" s="155" t="s">
        <v>76</v>
      </c>
      <c r="E734" s="155">
        <v>1</v>
      </c>
    </row>
    <row r="735" spans="1:5" s="22" customFormat="1" ht="25.5" x14ac:dyDescent="0.2">
      <c r="A735" s="367">
        <v>3</v>
      </c>
      <c r="B735" s="31" t="s">
        <v>398</v>
      </c>
      <c r="C735" s="154" t="s">
        <v>438</v>
      </c>
      <c r="D735" s="155" t="s">
        <v>76</v>
      </c>
      <c r="E735" s="155">
        <v>6</v>
      </c>
    </row>
    <row r="736" spans="1:5" s="22" customFormat="1" ht="51" x14ac:dyDescent="0.2">
      <c r="A736" s="367">
        <v>4</v>
      </c>
      <c r="B736" s="31" t="s">
        <v>398</v>
      </c>
      <c r="C736" s="154" t="s">
        <v>439</v>
      </c>
      <c r="D736" s="155" t="s">
        <v>76</v>
      </c>
      <c r="E736" s="155">
        <v>1</v>
      </c>
    </row>
    <row r="737" spans="1:6" s="22" customFormat="1" ht="76.5" x14ac:dyDescent="0.2">
      <c r="A737" s="367">
        <v>5</v>
      </c>
      <c r="B737" s="31" t="s">
        <v>440</v>
      </c>
      <c r="C737" s="154" t="s">
        <v>441</v>
      </c>
      <c r="D737" s="367" t="s">
        <v>76</v>
      </c>
      <c r="E737" s="367">
        <v>1</v>
      </c>
    </row>
    <row r="738" spans="1:6" s="22" customFormat="1" ht="38.25" x14ac:dyDescent="0.2">
      <c r="A738" s="367">
        <v>6</v>
      </c>
      <c r="B738" s="31" t="s">
        <v>440</v>
      </c>
      <c r="C738" s="154" t="s">
        <v>442</v>
      </c>
      <c r="D738" s="367" t="s">
        <v>76</v>
      </c>
      <c r="E738" s="367">
        <v>2</v>
      </c>
    </row>
    <row r="739" spans="1:6" s="22" customFormat="1" ht="38.25" x14ac:dyDescent="0.2">
      <c r="A739" s="367">
        <v>7</v>
      </c>
      <c r="B739" s="31" t="s">
        <v>398</v>
      </c>
      <c r="C739" s="154" t="s">
        <v>443</v>
      </c>
      <c r="D739" s="155" t="s">
        <v>76</v>
      </c>
      <c r="E739" s="155">
        <v>1</v>
      </c>
    </row>
    <row r="740" spans="1:6" s="22" customFormat="1" ht="51" x14ac:dyDescent="0.2">
      <c r="A740" s="367">
        <v>8</v>
      </c>
      <c r="B740" s="31" t="s">
        <v>398</v>
      </c>
      <c r="C740" s="154" t="s">
        <v>444</v>
      </c>
      <c r="D740" s="155" t="s">
        <v>76</v>
      </c>
      <c r="E740" s="155">
        <v>1</v>
      </c>
    </row>
    <row r="741" spans="1:6" s="22" customFormat="1" x14ac:dyDescent="0.2">
      <c r="A741" s="367">
        <v>9</v>
      </c>
      <c r="B741" s="31" t="s">
        <v>398</v>
      </c>
      <c r="C741" s="154" t="s">
        <v>497</v>
      </c>
      <c r="D741" s="155" t="s">
        <v>76</v>
      </c>
      <c r="E741" s="155">
        <v>2</v>
      </c>
    </row>
    <row r="742" spans="1:6" s="22" customFormat="1" x14ac:dyDescent="0.2">
      <c r="A742" s="109"/>
      <c r="B742" s="137"/>
      <c r="C742" s="156" t="s">
        <v>55</v>
      </c>
      <c r="D742" s="157"/>
      <c r="E742" s="157"/>
    </row>
    <row r="743" spans="1:6" s="22" customFormat="1" x14ac:dyDescent="0.2">
      <c r="A743" s="109"/>
      <c r="B743" s="137"/>
      <c r="C743" s="438" t="s">
        <v>287</v>
      </c>
      <c r="D743" s="438"/>
      <c r="E743" s="438"/>
    </row>
    <row r="744" spans="1:6" s="22" customFormat="1" x14ac:dyDescent="0.2">
      <c r="A744" s="111"/>
      <c r="B744" s="137"/>
      <c r="C744" s="466" t="s">
        <v>56</v>
      </c>
      <c r="D744" s="467"/>
      <c r="E744" s="467"/>
    </row>
    <row r="745" spans="1:6" s="22" customFormat="1" x14ac:dyDescent="0.2">
      <c r="A745" s="112"/>
      <c r="C745" s="49"/>
      <c r="D745" s="49"/>
      <c r="E745" s="49"/>
    </row>
    <row r="746" spans="1:6" s="22" customFormat="1" x14ac:dyDescent="0.2">
      <c r="A746" s="150" t="s">
        <v>57</v>
      </c>
      <c r="C746" s="150"/>
      <c r="D746" s="150"/>
      <c r="E746" s="150"/>
    </row>
    <row r="747" spans="1:6" s="23" customFormat="1" ht="12" x14ac:dyDescent="0.2">
      <c r="A747" s="359"/>
    </row>
    <row r="748" spans="1:6" s="22" customFormat="1" x14ac:dyDescent="0.2">
      <c r="A748" s="399" t="s">
        <v>447</v>
      </c>
      <c r="B748" s="399"/>
      <c r="C748" s="399"/>
      <c r="D748" s="399"/>
      <c r="E748" s="399"/>
    </row>
    <row r="749" spans="1:6" s="161" customFormat="1" ht="16.5" x14ac:dyDescent="0.25">
      <c r="A749" s="158"/>
      <c r="B749" s="158"/>
      <c r="C749" s="159" t="s">
        <v>448</v>
      </c>
      <c r="D749" s="160"/>
      <c r="E749" s="160"/>
      <c r="F749" s="160"/>
    </row>
    <row r="750" spans="1:6" s="161" customFormat="1" ht="16.5" x14ac:dyDescent="0.25">
      <c r="A750" s="158"/>
      <c r="B750" s="20"/>
      <c r="C750" s="159" t="s">
        <v>449</v>
      </c>
      <c r="D750" s="160"/>
      <c r="E750" s="160"/>
      <c r="F750" s="160"/>
    </row>
    <row r="751" spans="1:6" s="22" customFormat="1" x14ac:dyDescent="0.2">
      <c r="A751" s="362"/>
      <c r="B751" s="359"/>
      <c r="C751" s="162"/>
      <c r="D751" s="24"/>
    </row>
    <row r="752" spans="1:6" s="23" customFormat="1" ht="12" x14ac:dyDescent="0.2">
      <c r="A752" s="359" t="s">
        <v>450</v>
      </c>
      <c r="B752" s="359"/>
      <c r="D752" s="96"/>
      <c r="E752" s="96"/>
    </row>
    <row r="753" spans="1:5" s="23" customFormat="1" ht="12" x14ac:dyDescent="0.2">
      <c r="A753" s="402" t="s">
        <v>395</v>
      </c>
      <c r="B753" s="402"/>
      <c r="C753" s="402"/>
      <c r="D753" s="402"/>
      <c r="E753" s="96"/>
    </row>
    <row r="754" spans="1:5" s="22" customFormat="1" x14ac:dyDescent="0.2">
      <c r="A754" s="402" t="s">
        <v>3</v>
      </c>
      <c r="B754" s="402"/>
      <c r="C754" s="402"/>
      <c r="D754" s="402"/>
      <c r="E754" s="402"/>
    </row>
    <row r="755" spans="1:5" s="22" customFormat="1" x14ac:dyDescent="0.2">
      <c r="A755" s="402" t="s">
        <v>451</v>
      </c>
      <c r="B755" s="402"/>
      <c r="C755" s="402"/>
      <c r="D755" s="24"/>
      <c r="E755" s="24"/>
    </row>
    <row r="756" spans="1:5" s="22" customFormat="1" x14ac:dyDescent="0.2">
      <c r="A756" s="359"/>
      <c r="B756" s="24"/>
      <c r="D756" s="24"/>
    </row>
    <row r="757" spans="1:5" s="22" customFormat="1" x14ac:dyDescent="0.2">
      <c r="A757" s="359"/>
      <c r="B757" s="24"/>
      <c r="D757" s="24"/>
    </row>
    <row r="758" spans="1:5" s="22" customFormat="1" x14ac:dyDescent="0.2">
      <c r="A758" s="362"/>
    </row>
    <row r="759" spans="1:5" s="23" customFormat="1" ht="12" x14ac:dyDescent="0.2">
      <c r="A759" s="417" t="s">
        <v>5</v>
      </c>
      <c r="B759" s="418" t="s">
        <v>6</v>
      </c>
      <c r="C759" s="419" t="s">
        <v>7</v>
      </c>
      <c r="D759" s="418" t="s">
        <v>8</v>
      </c>
      <c r="E759" s="418" t="s">
        <v>9</v>
      </c>
    </row>
    <row r="760" spans="1:5" s="23" customFormat="1" ht="39.950000000000003" customHeight="1" x14ac:dyDescent="0.2">
      <c r="A760" s="417"/>
      <c r="B760" s="418"/>
      <c r="C760" s="419"/>
      <c r="D760" s="418"/>
      <c r="E760" s="418"/>
    </row>
    <row r="761" spans="1:5" s="30" customFormat="1" ht="11.25" x14ac:dyDescent="0.2">
      <c r="A761" s="152" t="s">
        <v>13</v>
      </c>
      <c r="B761" s="152" t="s">
        <v>14</v>
      </c>
      <c r="C761" s="152" t="s">
        <v>15</v>
      </c>
      <c r="D761" s="152" t="s">
        <v>16</v>
      </c>
      <c r="E761" s="29" t="s">
        <v>17</v>
      </c>
    </row>
    <row r="762" spans="1:5" s="30" customFormat="1" ht="12.75" customHeight="1" x14ac:dyDescent="0.2">
      <c r="A762" s="443" t="s">
        <v>452</v>
      </c>
      <c r="B762" s="444"/>
      <c r="C762" s="444"/>
      <c r="D762" s="444"/>
      <c r="E762" s="444"/>
    </row>
    <row r="763" spans="1:5" s="22" customFormat="1" ht="51" x14ac:dyDescent="0.2">
      <c r="A763" s="367">
        <v>1</v>
      </c>
      <c r="B763" s="31" t="s">
        <v>453</v>
      </c>
      <c r="C763" s="116" t="s">
        <v>454</v>
      </c>
      <c r="D763" s="367" t="s">
        <v>39</v>
      </c>
      <c r="E763" s="367">
        <v>35.5</v>
      </c>
    </row>
    <row r="764" spans="1:5" s="22" customFormat="1" ht="25.5" x14ac:dyDescent="0.2">
      <c r="A764" s="367">
        <v>2</v>
      </c>
      <c r="B764" s="31" t="s">
        <v>453</v>
      </c>
      <c r="C764" s="116" t="s">
        <v>455</v>
      </c>
      <c r="D764" s="367" t="s">
        <v>77</v>
      </c>
      <c r="E764" s="119">
        <v>1</v>
      </c>
    </row>
    <row r="765" spans="1:5" s="22" customFormat="1" x14ac:dyDescent="0.2">
      <c r="A765" s="367">
        <v>3</v>
      </c>
      <c r="B765" s="31" t="s">
        <v>453</v>
      </c>
      <c r="C765" s="116" t="s">
        <v>456</v>
      </c>
      <c r="D765" s="367" t="s">
        <v>77</v>
      </c>
      <c r="E765" s="119">
        <v>1</v>
      </c>
    </row>
    <row r="766" spans="1:5" s="22" customFormat="1" x14ac:dyDescent="0.2">
      <c r="A766" s="367">
        <v>4</v>
      </c>
      <c r="B766" s="31" t="s">
        <v>453</v>
      </c>
      <c r="C766" s="116" t="s">
        <v>457</v>
      </c>
      <c r="D766" s="367" t="s">
        <v>77</v>
      </c>
      <c r="E766" s="119">
        <v>1</v>
      </c>
    </row>
    <row r="767" spans="1:5" s="22" customFormat="1" x14ac:dyDescent="0.2">
      <c r="A767" s="367">
        <v>5</v>
      </c>
      <c r="B767" s="31" t="s">
        <v>453</v>
      </c>
      <c r="C767" s="116" t="s">
        <v>458</v>
      </c>
      <c r="D767" s="367" t="s">
        <v>76</v>
      </c>
      <c r="E767" s="119">
        <v>1</v>
      </c>
    </row>
    <row r="768" spans="1:5" s="22" customFormat="1" ht="25.5" x14ac:dyDescent="0.2">
      <c r="A768" s="367">
        <v>6</v>
      </c>
      <c r="B768" s="31" t="s">
        <v>453</v>
      </c>
      <c r="C768" s="116" t="s">
        <v>459</v>
      </c>
      <c r="D768" s="367" t="s">
        <v>39</v>
      </c>
      <c r="E768" s="144">
        <v>35.5</v>
      </c>
    </row>
    <row r="769" spans="1:5" s="163" customFormat="1" x14ac:dyDescent="0.2">
      <c r="A769" s="469" t="s">
        <v>581</v>
      </c>
      <c r="B769" s="470"/>
      <c r="C769" s="470"/>
      <c r="D769" s="470"/>
      <c r="E769" s="471"/>
    </row>
    <row r="770" spans="1:5" s="22" customFormat="1" x14ac:dyDescent="0.2">
      <c r="A770" s="367">
        <v>1</v>
      </c>
      <c r="B770" s="31" t="s">
        <v>453</v>
      </c>
      <c r="C770" s="116" t="s">
        <v>460</v>
      </c>
      <c r="D770" s="367" t="s">
        <v>461</v>
      </c>
      <c r="E770" s="119">
        <v>8</v>
      </c>
    </row>
    <row r="771" spans="1:5" s="22" customFormat="1" ht="25.5" x14ac:dyDescent="0.2">
      <c r="A771" s="367">
        <v>2</v>
      </c>
      <c r="B771" s="31" t="s">
        <v>453</v>
      </c>
      <c r="C771" s="116" t="s">
        <v>462</v>
      </c>
      <c r="D771" s="367" t="s">
        <v>463</v>
      </c>
      <c r="E771" s="119">
        <v>53</v>
      </c>
    </row>
    <row r="772" spans="1:5" s="163" customFormat="1" x14ac:dyDescent="0.2">
      <c r="A772" s="469" t="s">
        <v>582</v>
      </c>
      <c r="B772" s="470"/>
      <c r="C772" s="470"/>
      <c r="D772" s="470"/>
      <c r="E772" s="471"/>
    </row>
    <row r="773" spans="1:5" s="22" customFormat="1" ht="25.5" x14ac:dyDescent="0.2">
      <c r="A773" s="367">
        <v>1</v>
      </c>
      <c r="B773" s="31" t="s">
        <v>453</v>
      </c>
      <c r="C773" s="116" t="s">
        <v>464</v>
      </c>
      <c r="D773" s="367" t="s">
        <v>465</v>
      </c>
      <c r="E773" s="144">
        <v>2</v>
      </c>
    </row>
    <row r="774" spans="1:5" s="22" customFormat="1" ht="25.5" x14ac:dyDescent="0.2">
      <c r="A774" s="367">
        <v>2</v>
      </c>
      <c r="B774" s="31" t="s">
        <v>453</v>
      </c>
      <c r="C774" s="116" t="s">
        <v>466</v>
      </c>
      <c r="D774" s="367" t="s">
        <v>76</v>
      </c>
      <c r="E774" s="119">
        <v>1</v>
      </c>
    </row>
    <row r="775" spans="1:5" s="22" customFormat="1" x14ac:dyDescent="0.2">
      <c r="A775" s="367">
        <v>3</v>
      </c>
      <c r="B775" s="31" t="s">
        <v>453</v>
      </c>
      <c r="C775" s="116" t="s">
        <v>467</v>
      </c>
      <c r="D775" s="367" t="s">
        <v>465</v>
      </c>
      <c r="E775" s="144">
        <v>1</v>
      </c>
    </row>
    <row r="776" spans="1:5" s="22" customFormat="1" ht="38.25" x14ac:dyDescent="0.2">
      <c r="A776" s="367">
        <v>4</v>
      </c>
      <c r="B776" s="31" t="s">
        <v>453</v>
      </c>
      <c r="C776" s="116" t="s">
        <v>468</v>
      </c>
      <c r="D776" s="367" t="s">
        <v>76</v>
      </c>
      <c r="E776" s="119">
        <v>1</v>
      </c>
    </row>
    <row r="777" spans="1:5" s="22" customFormat="1" x14ac:dyDescent="0.2">
      <c r="A777" s="367">
        <v>5</v>
      </c>
      <c r="B777" s="31" t="s">
        <v>453</v>
      </c>
      <c r="C777" s="116" t="s">
        <v>469</v>
      </c>
      <c r="D777" s="367" t="s">
        <v>76</v>
      </c>
      <c r="E777" s="119">
        <v>1</v>
      </c>
    </row>
    <row r="778" spans="1:5" s="163" customFormat="1" x14ac:dyDescent="0.2">
      <c r="A778" s="469" t="s">
        <v>470</v>
      </c>
      <c r="B778" s="470"/>
      <c r="C778" s="470"/>
      <c r="D778" s="470"/>
      <c r="E778" s="471"/>
    </row>
    <row r="779" spans="1:5" s="22" customFormat="1" ht="25.5" x14ac:dyDescent="0.2">
      <c r="A779" s="367">
        <v>1</v>
      </c>
      <c r="B779" s="31" t="s">
        <v>453</v>
      </c>
      <c r="C779" s="154" t="s">
        <v>471</v>
      </c>
      <c r="D779" s="367" t="s">
        <v>461</v>
      </c>
      <c r="E779" s="367">
        <v>63.9</v>
      </c>
    </row>
    <row r="780" spans="1:5" s="22" customFormat="1" ht="38.25" x14ac:dyDescent="0.2">
      <c r="A780" s="367">
        <v>2</v>
      </c>
      <c r="B780" s="31" t="s">
        <v>453</v>
      </c>
      <c r="C780" s="154" t="s">
        <v>472</v>
      </c>
      <c r="D780" s="367" t="s">
        <v>461</v>
      </c>
      <c r="E780" s="367">
        <v>14.4</v>
      </c>
    </row>
    <row r="781" spans="1:5" s="22" customFormat="1" ht="38.25" x14ac:dyDescent="0.2">
      <c r="A781" s="367">
        <v>3</v>
      </c>
      <c r="B781" s="31" t="s">
        <v>453</v>
      </c>
      <c r="C781" s="154" t="s">
        <v>473</v>
      </c>
      <c r="D781" s="367" t="s">
        <v>461</v>
      </c>
      <c r="E781" s="367">
        <v>49.5</v>
      </c>
    </row>
    <row r="782" spans="1:5" s="22" customFormat="1" ht="25.5" x14ac:dyDescent="0.2">
      <c r="A782" s="367">
        <v>4</v>
      </c>
      <c r="B782" s="31" t="s">
        <v>453</v>
      </c>
      <c r="C782" s="154" t="s">
        <v>474</v>
      </c>
      <c r="D782" s="367" t="s">
        <v>475</v>
      </c>
      <c r="E782" s="367">
        <v>14.4</v>
      </c>
    </row>
    <row r="783" spans="1:5" s="22" customFormat="1" x14ac:dyDescent="0.2">
      <c r="A783" s="472" t="s">
        <v>476</v>
      </c>
      <c r="B783" s="473"/>
      <c r="C783" s="473"/>
      <c r="D783" s="473"/>
      <c r="E783" s="474"/>
    </row>
    <row r="784" spans="1:5" s="22" customFormat="1" ht="51" x14ac:dyDescent="0.2">
      <c r="A784" s="367">
        <v>1</v>
      </c>
      <c r="B784" s="31" t="s">
        <v>453</v>
      </c>
      <c r="C784" s="116" t="s">
        <v>477</v>
      </c>
      <c r="D784" s="367" t="s">
        <v>39</v>
      </c>
      <c r="E784" s="144">
        <v>51</v>
      </c>
    </row>
    <row r="785" spans="1:5" s="22" customFormat="1" ht="38.25" x14ac:dyDescent="0.2">
      <c r="A785" s="367">
        <v>2</v>
      </c>
      <c r="B785" s="31" t="s">
        <v>453</v>
      </c>
      <c r="C785" s="154" t="s">
        <v>478</v>
      </c>
      <c r="D785" s="367" t="s">
        <v>39</v>
      </c>
      <c r="E785" s="144">
        <v>5</v>
      </c>
    </row>
    <row r="786" spans="1:5" s="22" customFormat="1" ht="51" x14ac:dyDescent="0.2">
      <c r="A786" s="367">
        <v>3</v>
      </c>
      <c r="B786" s="31" t="s">
        <v>453</v>
      </c>
      <c r="C786" s="154" t="s">
        <v>479</v>
      </c>
      <c r="D786" s="367" t="s">
        <v>76</v>
      </c>
      <c r="E786" s="119">
        <v>1</v>
      </c>
    </row>
    <row r="787" spans="1:5" s="22" customFormat="1" ht="51" x14ac:dyDescent="0.2">
      <c r="A787" s="367">
        <v>4</v>
      </c>
      <c r="B787" s="31" t="s">
        <v>453</v>
      </c>
      <c r="C787" s="154" t="s">
        <v>480</v>
      </c>
      <c r="D787" s="367" t="s">
        <v>76</v>
      </c>
      <c r="E787" s="119">
        <v>1</v>
      </c>
    </row>
    <row r="788" spans="1:5" s="22" customFormat="1" ht="51" x14ac:dyDescent="0.2">
      <c r="A788" s="367">
        <v>5</v>
      </c>
      <c r="B788" s="31" t="s">
        <v>453</v>
      </c>
      <c r="C788" s="154" t="s">
        <v>481</v>
      </c>
      <c r="D788" s="367" t="s">
        <v>76</v>
      </c>
      <c r="E788" s="119">
        <v>1</v>
      </c>
    </row>
    <row r="789" spans="1:5" s="22" customFormat="1" ht="25.5" x14ac:dyDescent="0.2">
      <c r="A789" s="367">
        <v>6</v>
      </c>
      <c r="B789" s="31" t="s">
        <v>453</v>
      </c>
      <c r="C789" s="116" t="s">
        <v>482</v>
      </c>
      <c r="D789" s="367" t="s">
        <v>77</v>
      </c>
      <c r="E789" s="119">
        <v>1</v>
      </c>
    </row>
    <row r="790" spans="1:5" s="22" customFormat="1" x14ac:dyDescent="0.2">
      <c r="A790" s="367">
        <v>7</v>
      </c>
      <c r="B790" s="31" t="s">
        <v>453</v>
      </c>
      <c r="C790" s="116" t="s">
        <v>483</v>
      </c>
      <c r="D790" s="367" t="s">
        <v>77</v>
      </c>
      <c r="E790" s="119">
        <v>1</v>
      </c>
    </row>
    <row r="791" spans="1:5" s="22" customFormat="1" x14ac:dyDescent="0.2">
      <c r="A791" s="367">
        <v>8</v>
      </c>
      <c r="B791" s="31" t="s">
        <v>453</v>
      </c>
      <c r="C791" s="116" t="s">
        <v>484</v>
      </c>
      <c r="D791" s="367" t="s">
        <v>77</v>
      </c>
      <c r="E791" s="119">
        <v>1</v>
      </c>
    </row>
    <row r="792" spans="1:5" s="22" customFormat="1" x14ac:dyDescent="0.2">
      <c r="A792" s="367">
        <v>9</v>
      </c>
      <c r="B792" s="31" t="s">
        <v>453</v>
      </c>
      <c r="C792" s="116" t="s">
        <v>485</v>
      </c>
      <c r="D792" s="367" t="s">
        <v>76</v>
      </c>
      <c r="E792" s="119">
        <v>1</v>
      </c>
    </row>
    <row r="793" spans="1:5" s="22" customFormat="1" x14ac:dyDescent="0.2">
      <c r="A793" s="367">
        <v>10</v>
      </c>
      <c r="B793" s="31" t="s">
        <v>453</v>
      </c>
      <c r="C793" s="116" t="s">
        <v>486</v>
      </c>
      <c r="D793" s="367" t="s">
        <v>39</v>
      </c>
      <c r="E793" s="144">
        <v>56</v>
      </c>
    </row>
    <row r="794" spans="1:5" s="22" customFormat="1" x14ac:dyDescent="0.2">
      <c r="A794" s="472" t="s">
        <v>487</v>
      </c>
      <c r="B794" s="473"/>
      <c r="C794" s="473"/>
      <c r="D794" s="473"/>
      <c r="E794" s="474"/>
    </row>
    <row r="795" spans="1:5" s="22" customFormat="1" ht="25.5" x14ac:dyDescent="0.2">
      <c r="A795" s="367">
        <v>1</v>
      </c>
      <c r="B795" s="31" t="s">
        <v>453</v>
      </c>
      <c r="C795" s="154" t="s">
        <v>464</v>
      </c>
      <c r="D795" s="367" t="s">
        <v>465</v>
      </c>
      <c r="E795" s="144">
        <v>1</v>
      </c>
    </row>
    <row r="796" spans="1:5" s="22" customFormat="1" ht="25.5" x14ac:dyDescent="0.2">
      <c r="A796" s="367">
        <v>2</v>
      </c>
      <c r="B796" s="129" t="s">
        <v>453</v>
      </c>
      <c r="C796" s="154" t="s">
        <v>488</v>
      </c>
      <c r="D796" s="367" t="s">
        <v>76</v>
      </c>
      <c r="E796" s="119">
        <v>1</v>
      </c>
    </row>
    <row r="797" spans="1:5" s="22" customFormat="1" x14ac:dyDescent="0.2">
      <c r="A797" s="367">
        <v>3</v>
      </c>
      <c r="B797" s="129" t="s">
        <v>453</v>
      </c>
      <c r="C797" s="154" t="s">
        <v>489</v>
      </c>
      <c r="D797" s="367" t="s">
        <v>465</v>
      </c>
      <c r="E797" s="144">
        <v>1</v>
      </c>
    </row>
    <row r="798" spans="1:5" s="22" customFormat="1" ht="38.25" x14ac:dyDescent="0.2">
      <c r="A798" s="367">
        <v>4</v>
      </c>
      <c r="B798" s="129" t="s">
        <v>453</v>
      </c>
      <c r="C798" s="154" t="s">
        <v>468</v>
      </c>
      <c r="D798" s="367" t="s">
        <v>76</v>
      </c>
      <c r="E798" s="119">
        <v>1</v>
      </c>
    </row>
    <row r="799" spans="1:5" s="22" customFormat="1" ht="25.5" x14ac:dyDescent="0.2">
      <c r="A799" s="367">
        <v>5</v>
      </c>
      <c r="B799" s="129" t="s">
        <v>453</v>
      </c>
      <c r="C799" s="154" t="s">
        <v>490</v>
      </c>
      <c r="D799" s="367" t="s">
        <v>463</v>
      </c>
      <c r="E799" s="144">
        <v>16</v>
      </c>
    </row>
    <row r="800" spans="1:5" s="22" customFormat="1" ht="25.5" x14ac:dyDescent="0.2">
      <c r="A800" s="367">
        <v>6</v>
      </c>
      <c r="B800" s="129" t="s">
        <v>453</v>
      </c>
      <c r="C800" s="154" t="s">
        <v>491</v>
      </c>
      <c r="D800" s="367" t="s">
        <v>76</v>
      </c>
      <c r="E800" s="119">
        <v>1</v>
      </c>
    </row>
    <row r="801" spans="1:5" s="22" customFormat="1" x14ac:dyDescent="0.2">
      <c r="A801" s="367">
        <v>7</v>
      </c>
      <c r="B801" s="164" t="s">
        <v>453</v>
      </c>
      <c r="C801" s="154" t="s">
        <v>492</v>
      </c>
      <c r="D801" s="367" t="s">
        <v>76</v>
      </c>
      <c r="E801" s="119">
        <v>1</v>
      </c>
    </row>
    <row r="802" spans="1:5" s="22" customFormat="1" x14ac:dyDescent="0.2">
      <c r="A802" s="472" t="s">
        <v>493</v>
      </c>
      <c r="B802" s="473"/>
      <c r="C802" s="473"/>
      <c r="D802" s="473"/>
      <c r="E802" s="474"/>
    </row>
    <row r="803" spans="1:5" s="22" customFormat="1" x14ac:dyDescent="0.2">
      <c r="A803" s="367">
        <v>1</v>
      </c>
      <c r="B803" s="129" t="s">
        <v>453</v>
      </c>
      <c r="C803" s="154" t="s">
        <v>460</v>
      </c>
      <c r="D803" s="367" t="s">
        <v>475</v>
      </c>
      <c r="E803" s="144">
        <v>8.5</v>
      </c>
    </row>
    <row r="804" spans="1:5" s="22" customFormat="1" ht="25.5" x14ac:dyDescent="0.2">
      <c r="A804" s="367">
        <v>2</v>
      </c>
      <c r="B804" s="129" t="s">
        <v>453</v>
      </c>
      <c r="C804" s="154" t="s">
        <v>462</v>
      </c>
      <c r="D804" s="367" t="s">
        <v>463</v>
      </c>
      <c r="E804" s="119">
        <v>56</v>
      </c>
    </row>
    <row r="805" spans="1:5" s="22" customFormat="1" ht="25.5" x14ac:dyDescent="0.2">
      <c r="A805" s="367">
        <v>3</v>
      </c>
      <c r="B805" s="129" t="s">
        <v>453</v>
      </c>
      <c r="C805" s="154" t="s">
        <v>494</v>
      </c>
      <c r="D805" s="367" t="s">
        <v>463</v>
      </c>
      <c r="E805" s="119">
        <v>16</v>
      </c>
    </row>
    <row r="806" spans="1:5" s="22" customFormat="1" x14ac:dyDescent="0.2">
      <c r="A806" s="367">
        <v>4</v>
      </c>
      <c r="B806" s="164" t="s">
        <v>453</v>
      </c>
      <c r="C806" s="154" t="s">
        <v>495</v>
      </c>
      <c r="D806" s="367" t="s">
        <v>463</v>
      </c>
      <c r="E806" s="144">
        <v>3</v>
      </c>
    </row>
    <row r="807" spans="1:5" s="22" customFormat="1" x14ac:dyDescent="0.2">
      <c r="A807" s="472" t="s">
        <v>496</v>
      </c>
      <c r="B807" s="473"/>
      <c r="C807" s="473"/>
      <c r="D807" s="473"/>
      <c r="E807" s="474"/>
    </row>
    <row r="808" spans="1:5" s="22" customFormat="1" ht="25.5" x14ac:dyDescent="0.2">
      <c r="A808" s="367">
        <v>1</v>
      </c>
      <c r="B808" s="129" t="s">
        <v>453</v>
      </c>
      <c r="C808" s="154" t="s">
        <v>769</v>
      </c>
      <c r="D808" s="367" t="s">
        <v>475</v>
      </c>
      <c r="E808" s="144">
        <v>72.8</v>
      </c>
    </row>
    <row r="809" spans="1:5" s="22" customFormat="1" ht="38.25" x14ac:dyDescent="0.2">
      <c r="A809" s="367">
        <v>2</v>
      </c>
      <c r="B809" s="129" t="s">
        <v>453</v>
      </c>
      <c r="C809" s="154" t="s">
        <v>472</v>
      </c>
      <c r="D809" s="367" t="s">
        <v>475</v>
      </c>
      <c r="E809" s="144">
        <v>22.7</v>
      </c>
    </row>
    <row r="810" spans="1:5" s="22" customFormat="1" ht="38.25" x14ac:dyDescent="0.2">
      <c r="A810" s="367">
        <v>3</v>
      </c>
      <c r="B810" s="129" t="s">
        <v>453</v>
      </c>
      <c r="C810" s="154" t="s">
        <v>473</v>
      </c>
      <c r="D810" s="367" t="s">
        <v>475</v>
      </c>
      <c r="E810" s="144">
        <v>50.1</v>
      </c>
    </row>
    <row r="811" spans="1:5" s="22" customFormat="1" ht="25.5" x14ac:dyDescent="0.2">
      <c r="A811" s="367">
        <v>4</v>
      </c>
      <c r="B811" s="129" t="s">
        <v>453</v>
      </c>
      <c r="C811" s="154" t="s">
        <v>474</v>
      </c>
      <c r="D811" s="367" t="s">
        <v>475</v>
      </c>
      <c r="E811" s="144">
        <v>22.7</v>
      </c>
    </row>
    <row r="812" spans="1:5" s="22" customFormat="1" x14ac:dyDescent="0.2">
      <c r="A812" s="109"/>
      <c r="B812" s="165"/>
      <c r="C812" s="46" t="s">
        <v>55</v>
      </c>
      <c r="D812" s="361"/>
      <c r="E812" s="361"/>
    </row>
    <row r="813" spans="1:5" s="22" customFormat="1" x14ac:dyDescent="0.2">
      <c r="A813" s="109"/>
      <c r="B813" s="165"/>
      <c r="C813" s="438" t="s">
        <v>287</v>
      </c>
      <c r="D813" s="438"/>
      <c r="E813" s="438"/>
    </row>
    <row r="814" spans="1:5" s="22" customFormat="1" x14ac:dyDescent="0.2">
      <c r="A814" s="111"/>
      <c r="B814" s="165"/>
      <c r="C814" s="424" t="s">
        <v>56</v>
      </c>
      <c r="D814" s="425"/>
      <c r="E814" s="425"/>
    </row>
    <row r="815" spans="1:5" s="22" customFormat="1" x14ac:dyDescent="0.2">
      <c r="A815" s="112"/>
      <c r="B815" s="166"/>
      <c r="C815" s="49"/>
      <c r="D815" s="49"/>
      <c r="E815" s="49"/>
    </row>
    <row r="816" spans="1:5" s="22" customFormat="1" x14ac:dyDescent="0.2">
      <c r="A816" s="22" t="s">
        <v>57</v>
      </c>
      <c r="B816" s="166"/>
    </row>
    <row r="817" spans="1:5" s="265" customFormat="1" ht="15" x14ac:dyDescent="0.25"/>
    <row r="818" spans="1:5" s="266" customFormat="1" ht="15.75" x14ac:dyDescent="0.25">
      <c r="A818" s="477" t="s">
        <v>498</v>
      </c>
      <c r="B818" s="477"/>
      <c r="C818" s="477"/>
      <c r="D818" s="477"/>
      <c r="E818" s="477"/>
    </row>
    <row r="819" spans="1:5" s="266" customFormat="1" ht="15" x14ac:dyDescent="0.25">
      <c r="A819" s="478" t="s">
        <v>578</v>
      </c>
      <c r="B819" s="478"/>
      <c r="C819" s="478"/>
      <c r="D819" s="478"/>
      <c r="E819" s="478"/>
    </row>
    <row r="820" spans="1:5" s="266" customFormat="1" ht="15" x14ac:dyDescent="0.25">
      <c r="A820" s="366"/>
      <c r="B820" s="366"/>
      <c r="C820" s="366"/>
      <c r="D820" s="366"/>
      <c r="E820" s="366"/>
    </row>
    <row r="821" spans="1:5" s="23" customFormat="1" ht="12" x14ac:dyDescent="0.2">
      <c r="A821" s="359" t="s">
        <v>394</v>
      </c>
      <c r="B821" s="359"/>
      <c r="D821" s="96"/>
      <c r="E821" s="96"/>
    </row>
    <row r="822" spans="1:5" s="23" customFormat="1" ht="12" x14ac:dyDescent="0.2">
      <c r="A822" s="402" t="s">
        <v>499</v>
      </c>
      <c r="B822" s="402"/>
      <c r="C822" s="402"/>
      <c r="D822" s="96"/>
      <c r="E822" s="96"/>
    </row>
    <row r="823" spans="1:5" s="150" customFormat="1" x14ac:dyDescent="0.25">
      <c r="A823" s="468" t="s">
        <v>3</v>
      </c>
      <c r="B823" s="468"/>
      <c r="C823" s="468"/>
      <c r="D823" s="468"/>
      <c r="E823" s="468"/>
    </row>
    <row r="824" spans="1:5" s="150" customFormat="1" x14ac:dyDescent="0.25">
      <c r="A824" s="468" t="s">
        <v>500</v>
      </c>
      <c r="B824" s="468"/>
      <c r="C824" s="468"/>
      <c r="D824" s="151"/>
    </row>
    <row r="825" spans="1:5" s="150" customFormat="1" x14ac:dyDescent="0.25">
      <c r="A825" s="364"/>
      <c r="C825" s="151"/>
    </row>
    <row r="826" spans="1:5" s="266" customFormat="1" x14ac:dyDescent="0.25">
      <c r="A826" s="267" t="s">
        <v>501</v>
      </c>
      <c r="B826" s="267" t="s">
        <v>6</v>
      </c>
      <c r="C826" s="168" t="s">
        <v>7</v>
      </c>
      <c r="D826" s="168" t="s">
        <v>502</v>
      </c>
      <c r="E826" s="168" t="s">
        <v>503</v>
      </c>
    </row>
    <row r="827" spans="1:5" s="266" customFormat="1" ht="13.5" thickBot="1" x14ac:dyDescent="0.3">
      <c r="A827" s="167">
        <v>1</v>
      </c>
      <c r="B827" s="167">
        <v>2</v>
      </c>
      <c r="C827" s="168">
        <v>3</v>
      </c>
      <c r="D827" s="168">
        <v>4</v>
      </c>
      <c r="E827" s="168">
        <v>5</v>
      </c>
    </row>
    <row r="828" spans="1:5" s="266" customFormat="1" ht="13.5" customHeight="1" thickTop="1" x14ac:dyDescent="0.2">
      <c r="A828" s="383"/>
      <c r="B828" s="211"/>
      <c r="C828" s="383" t="s">
        <v>579</v>
      </c>
      <c r="D828" s="383"/>
      <c r="E828" s="383"/>
    </row>
    <row r="829" spans="1:5" s="266" customFormat="1" ht="38.25" x14ac:dyDescent="0.25">
      <c r="A829" s="371">
        <v>1</v>
      </c>
      <c r="B829" s="11" t="s">
        <v>504</v>
      </c>
      <c r="C829" s="123" t="s">
        <v>505</v>
      </c>
      <c r="D829" s="367" t="s">
        <v>76</v>
      </c>
      <c r="E829" s="367">
        <v>1</v>
      </c>
    </row>
    <row r="830" spans="1:5" s="266" customFormat="1" x14ac:dyDescent="0.25">
      <c r="A830" s="371">
        <v>2</v>
      </c>
      <c r="B830" s="11" t="s">
        <v>504</v>
      </c>
      <c r="C830" s="123" t="s">
        <v>506</v>
      </c>
      <c r="D830" s="371" t="s">
        <v>77</v>
      </c>
      <c r="E830" s="371">
        <v>1</v>
      </c>
    </row>
    <row r="831" spans="1:5" s="266" customFormat="1" ht="25.5" x14ac:dyDescent="0.25">
      <c r="A831" s="371">
        <v>3</v>
      </c>
      <c r="B831" s="11" t="s">
        <v>504</v>
      </c>
      <c r="C831" s="123" t="s">
        <v>507</v>
      </c>
      <c r="D831" s="367" t="s">
        <v>77</v>
      </c>
      <c r="E831" s="367">
        <v>12</v>
      </c>
    </row>
    <row r="832" spans="1:5" s="266" customFormat="1" ht="25.5" x14ac:dyDescent="0.25">
      <c r="A832" s="371">
        <v>4</v>
      </c>
      <c r="B832" s="11" t="s">
        <v>504</v>
      </c>
      <c r="C832" s="123" t="s">
        <v>508</v>
      </c>
      <c r="D832" s="367" t="s">
        <v>77</v>
      </c>
      <c r="E832" s="367">
        <v>3</v>
      </c>
    </row>
    <row r="833" spans="1:5" s="266" customFormat="1" ht="25.5" x14ac:dyDescent="0.25">
      <c r="A833" s="371">
        <v>5</v>
      </c>
      <c r="B833" s="11" t="s">
        <v>504</v>
      </c>
      <c r="C833" s="123" t="s">
        <v>509</v>
      </c>
      <c r="D833" s="367" t="s">
        <v>77</v>
      </c>
      <c r="E833" s="367">
        <v>5</v>
      </c>
    </row>
    <row r="834" spans="1:5" s="266" customFormat="1" ht="25.5" x14ac:dyDescent="0.25">
      <c r="A834" s="371">
        <v>6</v>
      </c>
      <c r="B834" s="11" t="s">
        <v>504</v>
      </c>
      <c r="C834" s="123" t="s">
        <v>510</v>
      </c>
      <c r="D834" s="367" t="s">
        <v>77</v>
      </c>
      <c r="E834" s="367">
        <v>1</v>
      </c>
    </row>
    <row r="835" spans="1:5" s="266" customFormat="1" ht="25.5" x14ac:dyDescent="0.25">
      <c r="A835" s="371">
        <v>7</v>
      </c>
      <c r="B835" s="11" t="s">
        <v>504</v>
      </c>
      <c r="C835" s="123" t="s">
        <v>511</v>
      </c>
      <c r="D835" s="367" t="s">
        <v>77</v>
      </c>
      <c r="E835" s="367">
        <v>3</v>
      </c>
    </row>
    <row r="836" spans="1:5" s="266" customFormat="1" ht="38.25" x14ac:dyDescent="0.25">
      <c r="A836" s="371">
        <v>8</v>
      </c>
      <c r="B836" s="11" t="s">
        <v>504</v>
      </c>
      <c r="C836" s="123" t="s">
        <v>512</v>
      </c>
      <c r="D836" s="367" t="s">
        <v>77</v>
      </c>
      <c r="E836" s="367">
        <v>1</v>
      </c>
    </row>
    <row r="837" spans="1:5" s="266" customFormat="1" ht="25.5" x14ac:dyDescent="0.25">
      <c r="A837" s="371">
        <v>9</v>
      </c>
      <c r="B837" s="11" t="s">
        <v>504</v>
      </c>
      <c r="C837" s="123" t="s">
        <v>513</v>
      </c>
      <c r="D837" s="367" t="s">
        <v>77</v>
      </c>
      <c r="E837" s="367">
        <v>5</v>
      </c>
    </row>
    <row r="838" spans="1:5" s="266" customFormat="1" ht="25.5" x14ac:dyDescent="0.25">
      <c r="A838" s="371">
        <v>10</v>
      </c>
      <c r="B838" s="11" t="s">
        <v>504</v>
      </c>
      <c r="C838" s="123" t="s">
        <v>514</v>
      </c>
      <c r="D838" s="367" t="s">
        <v>77</v>
      </c>
      <c r="E838" s="367">
        <v>6</v>
      </c>
    </row>
    <row r="839" spans="1:5" s="266" customFormat="1" ht="25.5" x14ac:dyDescent="0.25">
      <c r="A839" s="371">
        <v>11</v>
      </c>
      <c r="B839" s="11" t="s">
        <v>504</v>
      </c>
      <c r="C839" s="123" t="s">
        <v>515</v>
      </c>
      <c r="D839" s="367" t="s">
        <v>77</v>
      </c>
      <c r="E839" s="367">
        <v>16</v>
      </c>
    </row>
    <row r="840" spans="1:5" s="266" customFormat="1" ht="38.25" x14ac:dyDescent="0.25">
      <c r="A840" s="371">
        <v>12</v>
      </c>
      <c r="B840" s="11" t="s">
        <v>504</v>
      </c>
      <c r="C840" s="123" t="s">
        <v>516</v>
      </c>
      <c r="D840" s="367" t="s">
        <v>76</v>
      </c>
      <c r="E840" s="367">
        <v>1</v>
      </c>
    </row>
    <row r="841" spans="1:5" s="266" customFormat="1" ht="25.5" x14ac:dyDescent="0.25">
      <c r="A841" s="371">
        <v>13</v>
      </c>
      <c r="B841" s="11" t="s">
        <v>504</v>
      </c>
      <c r="C841" s="123" t="s">
        <v>517</v>
      </c>
      <c r="D841" s="367" t="s">
        <v>77</v>
      </c>
      <c r="E841" s="367">
        <v>1</v>
      </c>
    </row>
    <row r="842" spans="1:5" s="266" customFormat="1" ht="25.5" x14ac:dyDescent="0.25">
      <c r="A842" s="371">
        <v>14</v>
      </c>
      <c r="B842" s="11" t="s">
        <v>504</v>
      </c>
      <c r="C842" s="123" t="s">
        <v>518</v>
      </c>
      <c r="D842" s="367" t="s">
        <v>77</v>
      </c>
      <c r="E842" s="367">
        <v>1</v>
      </c>
    </row>
    <row r="843" spans="1:5" s="266" customFormat="1" ht="25.5" x14ac:dyDescent="0.25">
      <c r="A843" s="371">
        <v>15</v>
      </c>
      <c r="B843" s="11" t="s">
        <v>504</v>
      </c>
      <c r="C843" s="123" t="s">
        <v>519</v>
      </c>
      <c r="D843" s="367" t="s">
        <v>77</v>
      </c>
      <c r="E843" s="367">
        <v>1</v>
      </c>
    </row>
    <row r="844" spans="1:5" s="266" customFormat="1" x14ac:dyDescent="0.25">
      <c r="A844" s="371">
        <v>16</v>
      </c>
      <c r="B844" s="11" t="s">
        <v>504</v>
      </c>
      <c r="C844" s="123" t="s">
        <v>520</v>
      </c>
      <c r="D844" s="367" t="s">
        <v>76</v>
      </c>
      <c r="E844" s="367">
        <v>1</v>
      </c>
    </row>
    <row r="845" spans="1:5" s="266" customFormat="1" ht="25.5" x14ac:dyDescent="0.25">
      <c r="A845" s="371">
        <v>17</v>
      </c>
      <c r="B845" s="11" t="s">
        <v>504</v>
      </c>
      <c r="C845" s="123" t="s">
        <v>521</v>
      </c>
      <c r="D845" s="367" t="s">
        <v>76</v>
      </c>
      <c r="E845" s="367">
        <v>4</v>
      </c>
    </row>
    <row r="846" spans="1:5" s="266" customFormat="1" ht="25.5" x14ac:dyDescent="0.25">
      <c r="A846" s="371">
        <v>18</v>
      </c>
      <c r="B846" s="11" t="s">
        <v>504</v>
      </c>
      <c r="C846" s="123" t="s">
        <v>522</v>
      </c>
      <c r="D846" s="367" t="s">
        <v>76</v>
      </c>
      <c r="E846" s="367">
        <v>2</v>
      </c>
    </row>
    <row r="847" spans="1:5" s="266" customFormat="1" ht="25.5" x14ac:dyDescent="0.25">
      <c r="A847" s="371">
        <v>19</v>
      </c>
      <c r="B847" s="11" t="s">
        <v>504</v>
      </c>
      <c r="C847" s="123" t="s">
        <v>523</v>
      </c>
      <c r="D847" s="367" t="s">
        <v>76</v>
      </c>
      <c r="E847" s="367">
        <v>43</v>
      </c>
    </row>
    <row r="848" spans="1:5" s="266" customFormat="1" ht="25.5" x14ac:dyDescent="0.25">
      <c r="A848" s="371">
        <v>20</v>
      </c>
      <c r="B848" s="11" t="s">
        <v>504</v>
      </c>
      <c r="C848" s="123" t="s">
        <v>524</v>
      </c>
      <c r="D848" s="367" t="s">
        <v>76</v>
      </c>
      <c r="E848" s="367">
        <v>4</v>
      </c>
    </row>
    <row r="849" spans="1:5" s="266" customFormat="1" ht="25.5" x14ac:dyDescent="0.25">
      <c r="A849" s="371">
        <v>21</v>
      </c>
      <c r="B849" s="11" t="s">
        <v>504</v>
      </c>
      <c r="C849" s="123" t="s">
        <v>525</v>
      </c>
      <c r="D849" s="367" t="s">
        <v>76</v>
      </c>
      <c r="E849" s="367">
        <v>1</v>
      </c>
    </row>
    <row r="850" spans="1:5" s="266" customFormat="1" ht="38.25" x14ac:dyDescent="0.25">
      <c r="A850" s="371">
        <v>22</v>
      </c>
      <c r="B850" s="11" t="s">
        <v>504</v>
      </c>
      <c r="C850" s="123" t="s">
        <v>526</v>
      </c>
      <c r="D850" s="367" t="s">
        <v>76</v>
      </c>
      <c r="E850" s="367">
        <v>7</v>
      </c>
    </row>
    <row r="851" spans="1:5" s="266" customFormat="1" ht="25.5" x14ac:dyDescent="0.25">
      <c r="A851" s="371">
        <v>23</v>
      </c>
      <c r="B851" s="11" t="s">
        <v>504</v>
      </c>
      <c r="C851" s="123" t="s">
        <v>527</v>
      </c>
      <c r="D851" s="367" t="s">
        <v>76</v>
      </c>
      <c r="E851" s="367">
        <v>3</v>
      </c>
    </row>
    <row r="852" spans="1:5" s="266" customFormat="1" ht="38.25" x14ac:dyDescent="0.25">
      <c r="A852" s="371">
        <v>24</v>
      </c>
      <c r="B852" s="11" t="s">
        <v>504</v>
      </c>
      <c r="C852" s="123" t="s">
        <v>528</v>
      </c>
      <c r="D852" s="367" t="s">
        <v>77</v>
      </c>
      <c r="E852" s="367">
        <v>3</v>
      </c>
    </row>
    <row r="853" spans="1:5" s="266" customFormat="1" ht="25.5" x14ac:dyDescent="0.25">
      <c r="A853" s="371">
        <v>25</v>
      </c>
      <c r="B853" s="11" t="s">
        <v>504</v>
      </c>
      <c r="C853" s="123" t="s">
        <v>529</v>
      </c>
      <c r="D853" s="367" t="s">
        <v>77</v>
      </c>
      <c r="E853" s="367">
        <v>3</v>
      </c>
    </row>
    <row r="854" spans="1:5" s="266" customFormat="1" x14ac:dyDescent="0.25">
      <c r="A854" s="371">
        <v>26</v>
      </c>
      <c r="B854" s="11" t="s">
        <v>504</v>
      </c>
      <c r="C854" s="123" t="s">
        <v>530</v>
      </c>
      <c r="D854" s="367" t="s">
        <v>77</v>
      </c>
      <c r="E854" s="367">
        <v>3</v>
      </c>
    </row>
    <row r="855" spans="1:5" s="266" customFormat="1" x14ac:dyDescent="0.25">
      <c r="A855" s="371">
        <v>27</v>
      </c>
      <c r="B855" s="11" t="s">
        <v>504</v>
      </c>
      <c r="C855" s="384" t="s">
        <v>770</v>
      </c>
      <c r="D855" s="281" t="s">
        <v>77</v>
      </c>
      <c r="E855" s="371">
        <v>3</v>
      </c>
    </row>
    <row r="856" spans="1:5" s="266" customFormat="1" ht="25.5" x14ac:dyDescent="0.25">
      <c r="A856" s="371">
        <v>28</v>
      </c>
      <c r="B856" s="11" t="s">
        <v>504</v>
      </c>
      <c r="C856" s="123" t="s">
        <v>531</v>
      </c>
      <c r="D856" s="367" t="s">
        <v>77</v>
      </c>
      <c r="E856" s="367">
        <v>3</v>
      </c>
    </row>
    <row r="857" spans="1:5" s="266" customFormat="1" x14ac:dyDescent="0.25">
      <c r="A857" s="371">
        <v>29</v>
      </c>
      <c r="B857" s="11" t="s">
        <v>504</v>
      </c>
      <c r="C857" s="123" t="s">
        <v>532</v>
      </c>
      <c r="D857" s="367" t="s">
        <v>77</v>
      </c>
      <c r="E857" s="367">
        <v>3</v>
      </c>
    </row>
    <row r="858" spans="1:5" s="266" customFormat="1" x14ac:dyDescent="0.25">
      <c r="A858" s="371">
        <v>30</v>
      </c>
      <c r="B858" s="11" t="s">
        <v>504</v>
      </c>
      <c r="C858" s="123" t="s">
        <v>533</v>
      </c>
      <c r="D858" s="367" t="s">
        <v>77</v>
      </c>
      <c r="E858" s="367">
        <v>7</v>
      </c>
    </row>
    <row r="859" spans="1:5" s="266" customFormat="1" x14ac:dyDescent="0.25">
      <c r="A859" s="371">
        <v>31</v>
      </c>
      <c r="B859" s="11" t="s">
        <v>504</v>
      </c>
      <c r="C859" s="123" t="s">
        <v>534</v>
      </c>
      <c r="D859" s="367" t="s">
        <v>77</v>
      </c>
      <c r="E859" s="367">
        <v>3</v>
      </c>
    </row>
    <row r="860" spans="1:5" s="266" customFormat="1" ht="25.5" x14ac:dyDescent="0.25">
      <c r="A860" s="371">
        <v>32</v>
      </c>
      <c r="B860" s="11" t="s">
        <v>504</v>
      </c>
      <c r="C860" s="123" t="s">
        <v>535</v>
      </c>
      <c r="D860" s="367" t="s">
        <v>77</v>
      </c>
      <c r="E860" s="367">
        <v>60</v>
      </c>
    </row>
    <row r="861" spans="1:5" s="266" customFormat="1" ht="25.5" x14ac:dyDescent="0.25">
      <c r="A861" s="371">
        <v>33</v>
      </c>
      <c r="B861" s="11" t="s">
        <v>504</v>
      </c>
      <c r="C861" s="123" t="s">
        <v>536</v>
      </c>
      <c r="D861" s="367" t="s">
        <v>77</v>
      </c>
      <c r="E861" s="367">
        <v>5</v>
      </c>
    </row>
    <row r="862" spans="1:5" s="266" customFormat="1" x14ac:dyDescent="0.25">
      <c r="A862" s="371">
        <v>34</v>
      </c>
      <c r="B862" s="11" t="s">
        <v>504</v>
      </c>
      <c r="C862" s="123" t="s">
        <v>537</v>
      </c>
      <c r="D862" s="367" t="s">
        <v>77</v>
      </c>
      <c r="E862" s="367">
        <v>30</v>
      </c>
    </row>
    <row r="863" spans="1:5" s="266" customFormat="1" x14ac:dyDescent="0.25">
      <c r="A863" s="371">
        <v>35</v>
      </c>
      <c r="B863" s="11" t="s">
        <v>504</v>
      </c>
      <c r="C863" s="123" t="s">
        <v>538</v>
      </c>
      <c r="D863" s="367" t="s">
        <v>77</v>
      </c>
      <c r="E863" s="367">
        <v>1</v>
      </c>
    </row>
    <row r="864" spans="1:5" s="266" customFormat="1" ht="25.5" x14ac:dyDescent="0.25">
      <c r="A864" s="371">
        <v>36</v>
      </c>
      <c r="B864" s="11" t="s">
        <v>504</v>
      </c>
      <c r="C864" s="123" t="s">
        <v>539</v>
      </c>
      <c r="D864" s="367" t="s">
        <v>77</v>
      </c>
      <c r="E864" s="367">
        <v>3</v>
      </c>
    </row>
    <row r="865" spans="1:5" s="266" customFormat="1" x14ac:dyDescent="0.25">
      <c r="A865" s="371">
        <v>37</v>
      </c>
      <c r="B865" s="11" t="s">
        <v>504</v>
      </c>
      <c r="C865" s="123" t="s">
        <v>540</v>
      </c>
      <c r="D865" s="367" t="s">
        <v>77</v>
      </c>
      <c r="E865" s="367">
        <v>1</v>
      </c>
    </row>
    <row r="866" spans="1:5" s="266" customFormat="1" x14ac:dyDescent="0.25">
      <c r="A866" s="371">
        <v>38</v>
      </c>
      <c r="B866" s="11" t="s">
        <v>504</v>
      </c>
      <c r="C866" s="123" t="s">
        <v>541</v>
      </c>
      <c r="D866" s="367" t="s">
        <v>77</v>
      </c>
      <c r="E866" s="367">
        <v>1</v>
      </c>
    </row>
    <row r="867" spans="1:5" s="266" customFormat="1" x14ac:dyDescent="0.25">
      <c r="A867" s="371">
        <v>39</v>
      </c>
      <c r="B867" s="11" t="s">
        <v>504</v>
      </c>
      <c r="C867" s="123" t="s">
        <v>542</v>
      </c>
      <c r="D867" s="367" t="s">
        <v>77</v>
      </c>
      <c r="E867" s="367">
        <v>120</v>
      </c>
    </row>
    <row r="868" spans="1:5" s="266" customFormat="1" x14ac:dyDescent="0.25">
      <c r="A868" s="371">
        <v>40</v>
      </c>
      <c r="B868" s="11" t="s">
        <v>504</v>
      </c>
      <c r="C868" s="123" t="s">
        <v>543</v>
      </c>
      <c r="D868" s="367" t="s">
        <v>39</v>
      </c>
      <c r="E868" s="367">
        <v>12</v>
      </c>
    </row>
    <row r="869" spans="1:5" s="266" customFormat="1" x14ac:dyDescent="0.25">
      <c r="A869" s="371">
        <v>41</v>
      </c>
      <c r="B869" s="11" t="s">
        <v>504</v>
      </c>
      <c r="C869" s="123" t="s">
        <v>544</v>
      </c>
      <c r="D869" s="367" t="s">
        <v>39</v>
      </c>
      <c r="E869" s="367">
        <v>400</v>
      </c>
    </row>
    <row r="870" spans="1:5" s="266" customFormat="1" x14ac:dyDescent="0.25">
      <c r="A870" s="371">
        <v>42</v>
      </c>
      <c r="B870" s="11" t="s">
        <v>504</v>
      </c>
      <c r="C870" s="123" t="s">
        <v>545</v>
      </c>
      <c r="D870" s="367" t="s">
        <v>39</v>
      </c>
      <c r="E870" s="367">
        <v>300</v>
      </c>
    </row>
    <row r="871" spans="1:5" s="266" customFormat="1" x14ac:dyDescent="0.25">
      <c r="A871" s="371">
        <v>43</v>
      </c>
      <c r="B871" s="11" t="s">
        <v>504</v>
      </c>
      <c r="C871" s="123" t="s">
        <v>546</v>
      </c>
      <c r="D871" s="367" t="s">
        <v>39</v>
      </c>
      <c r="E871" s="367">
        <v>100</v>
      </c>
    </row>
    <row r="872" spans="1:5" s="266" customFormat="1" x14ac:dyDescent="0.25">
      <c r="A872" s="371">
        <v>44</v>
      </c>
      <c r="B872" s="11" t="s">
        <v>504</v>
      </c>
      <c r="C872" s="123" t="s">
        <v>547</v>
      </c>
      <c r="D872" s="367" t="s">
        <v>39</v>
      </c>
      <c r="E872" s="367">
        <v>33</v>
      </c>
    </row>
    <row r="873" spans="1:5" s="266" customFormat="1" x14ac:dyDescent="0.25">
      <c r="A873" s="371">
        <v>45</v>
      </c>
      <c r="B873" s="11" t="s">
        <v>504</v>
      </c>
      <c r="C873" s="123" t="s">
        <v>548</v>
      </c>
      <c r="D873" s="367" t="s">
        <v>39</v>
      </c>
      <c r="E873" s="367">
        <v>13</v>
      </c>
    </row>
    <row r="874" spans="1:5" s="266" customFormat="1" x14ac:dyDescent="0.25">
      <c r="A874" s="371">
        <v>46</v>
      </c>
      <c r="B874" s="11" t="s">
        <v>504</v>
      </c>
      <c r="C874" s="123" t="s">
        <v>549</v>
      </c>
      <c r="D874" s="367" t="s">
        <v>39</v>
      </c>
      <c r="E874" s="367">
        <v>15</v>
      </c>
    </row>
    <row r="875" spans="1:5" s="266" customFormat="1" x14ac:dyDescent="0.25">
      <c r="A875" s="371">
        <v>47</v>
      </c>
      <c r="B875" s="11" t="s">
        <v>504</v>
      </c>
      <c r="C875" s="123" t="s">
        <v>550</v>
      </c>
      <c r="D875" s="367" t="s">
        <v>77</v>
      </c>
      <c r="E875" s="367">
        <v>5</v>
      </c>
    </row>
    <row r="876" spans="1:5" s="266" customFormat="1" x14ac:dyDescent="0.25">
      <c r="A876" s="371">
        <v>48</v>
      </c>
      <c r="B876" s="11" t="s">
        <v>504</v>
      </c>
      <c r="C876" s="123" t="s">
        <v>551</v>
      </c>
      <c r="D876" s="367" t="s">
        <v>39</v>
      </c>
      <c r="E876" s="367">
        <v>100</v>
      </c>
    </row>
    <row r="877" spans="1:5" s="266" customFormat="1" x14ac:dyDescent="0.25">
      <c r="A877" s="371">
        <v>49</v>
      </c>
      <c r="B877" s="11" t="s">
        <v>504</v>
      </c>
      <c r="C877" s="123" t="s">
        <v>552</v>
      </c>
      <c r="D877" s="367" t="s">
        <v>39</v>
      </c>
      <c r="E877" s="367">
        <v>290</v>
      </c>
    </row>
    <row r="878" spans="1:5" s="266" customFormat="1" x14ac:dyDescent="0.25">
      <c r="A878" s="371">
        <v>50</v>
      </c>
      <c r="B878" s="11" t="s">
        <v>504</v>
      </c>
      <c r="C878" s="123" t="s">
        <v>553</v>
      </c>
      <c r="D878" s="367" t="s">
        <v>39</v>
      </c>
      <c r="E878" s="367">
        <v>110</v>
      </c>
    </row>
    <row r="879" spans="1:5" s="266" customFormat="1" x14ac:dyDescent="0.25">
      <c r="A879" s="371">
        <v>51</v>
      </c>
      <c r="B879" s="11" t="s">
        <v>504</v>
      </c>
      <c r="C879" s="123" t="s">
        <v>554</v>
      </c>
      <c r="D879" s="367" t="s">
        <v>39</v>
      </c>
      <c r="E879" s="367">
        <v>12</v>
      </c>
    </row>
    <row r="880" spans="1:5" s="266" customFormat="1" x14ac:dyDescent="0.25">
      <c r="A880" s="371">
        <v>52</v>
      </c>
      <c r="B880" s="11" t="s">
        <v>504</v>
      </c>
      <c r="C880" s="123" t="s">
        <v>555</v>
      </c>
      <c r="D880" s="367" t="s">
        <v>39</v>
      </c>
      <c r="E880" s="367">
        <v>12</v>
      </c>
    </row>
    <row r="881" spans="1:5" s="266" customFormat="1" ht="25.5" x14ac:dyDescent="0.25">
      <c r="A881" s="371">
        <v>53</v>
      </c>
      <c r="B881" s="11" t="s">
        <v>504</v>
      </c>
      <c r="C881" s="123" t="s">
        <v>556</v>
      </c>
      <c r="D881" s="367" t="s">
        <v>77</v>
      </c>
      <c r="E881" s="367">
        <v>5</v>
      </c>
    </row>
    <row r="882" spans="1:5" s="266" customFormat="1" x14ac:dyDescent="0.25">
      <c r="A882" s="371">
        <v>54</v>
      </c>
      <c r="B882" s="11" t="s">
        <v>504</v>
      </c>
      <c r="C882" s="384" t="s">
        <v>771</v>
      </c>
      <c r="D882" s="371" t="s">
        <v>77</v>
      </c>
      <c r="E882" s="371">
        <v>1</v>
      </c>
    </row>
    <row r="883" spans="1:5" s="266" customFormat="1" x14ac:dyDescent="0.25">
      <c r="A883" s="371">
        <v>55</v>
      </c>
      <c r="B883" s="11" t="s">
        <v>504</v>
      </c>
      <c r="C883" s="123" t="s">
        <v>557</v>
      </c>
      <c r="D883" s="367" t="s">
        <v>39</v>
      </c>
      <c r="E883" s="367">
        <v>110</v>
      </c>
    </row>
    <row r="884" spans="1:5" s="266" customFormat="1" ht="25.5" x14ac:dyDescent="0.25">
      <c r="A884" s="371">
        <v>56</v>
      </c>
      <c r="B884" s="11" t="s">
        <v>504</v>
      </c>
      <c r="C884" s="123" t="s">
        <v>558</v>
      </c>
      <c r="D884" s="367" t="s">
        <v>39</v>
      </c>
      <c r="E884" s="367">
        <v>24</v>
      </c>
    </row>
    <row r="885" spans="1:5" s="266" customFormat="1" x14ac:dyDescent="0.25">
      <c r="A885" s="371">
        <v>57</v>
      </c>
      <c r="B885" s="11" t="s">
        <v>504</v>
      </c>
      <c r="C885" s="123" t="s">
        <v>559</v>
      </c>
      <c r="D885" s="367" t="s">
        <v>39</v>
      </c>
      <c r="E885" s="367">
        <v>75</v>
      </c>
    </row>
    <row r="886" spans="1:5" s="266" customFormat="1" x14ac:dyDescent="0.25">
      <c r="A886" s="371">
        <v>58</v>
      </c>
      <c r="B886" s="11" t="s">
        <v>504</v>
      </c>
      <c r="C886" s="123" t="s">
        <v>560</v>
      </c>
      <c r="D886" s="367" t="s">
        <v>77</v>
      </c>
      <c r="E886" s="367">
        <v>8</v>
      </c>
    </row>
    <row r="887" spans="1:5" s="266" customFormat="1" ht="25.5" x14ac:dyDescent="0.25">
      <c r="A887" s="371">
        <v>59</v>
      </c>
      <c r="B887" s="11" t="s">
        <v>504</v>
      </c>
      <c r="C887" s="123" t="s">
        <v>561</v>
      </c>
      <c r="D887" s="367" t="s">
        <v>77</v>
      </c>
      <c r="E887" s="367">
        <v>4</v>
      </c>
    </row>
    <row r="888" spans="1:5" s="266" customFormat="1" ht="25.5" x14ac:dyDescent="0.25">
      <c r="A888" s="371">
        <v>60</v>
      </c>
      <c r="B888" s="11" t="s">
        <v>504</v>
      </c>
      <c r="C888" s="123" t="s">
        <v>562</v>
      </c>
      <c r="D888" s="367" t="s">
        <v>77</v>
      </c>
      <c r="E888" s="367">
        <v>10</v>
      </c>
    </row>
    <row r="889" spans="1:5" s="266" customFormat="1" x14ac:dyDescent="0.25">
      <c r="A889" s="371">
        <v>61</v>
      </c>
      <c r="B889" s="11" t="s">
        <v>504</v>
      </c>
      <c r="C889" s="123" t="s">
        <v>563</v>
      </c>
      <c r="D889" s="367" t="s">
        <v>77</v>
      </c>
      <c r="E889" s="367">
        <v>6</v>
      </c>
    </row>
    <row r="890" spans="1:5" s="266" customFormat="1" ht="25.5" x14ac:dyDescent="0.25">
      <c r="A890" s="371">
        <v>62</v>
      </c>
      <c r="B890" s="11" t="s">
        <v>504</v>
      </c>
      <c r="C890" s="123" t="s">
        <v>564</v>
      </c>
      <c r="D890" s="367" t="s">
        <v>77</v>
      </c>
      <c r="E890" s="367">
        <v>20</v>
      </c>
    </row>
    <row r="891" spans="1:5" s="266" customFormat="1" x14ac:dyDescent="0.25">
      <c r="A891" s="371">
        <v>63</v>
      </c>
      <c r="B891" s="11" t="s">
        <v>504</v>
      </c>
      <c r="C891" s="123" t="s">
        <v>565</v>
      </c>
      <c r="D891" s="367" t="s">
        <v>77</v>
      </c>
      <c r="E891" s="367">
        <v>54</v>
      </c>
    </row>
    <row r="892" spans="1:5" s="266" customFormat="1" x14ac:dyDescent="0.25">
      <c r="A892" s="371">
        <v>64</v>
      </c>
      <c r="B892" s="11" t="s">
        <v>504</v>
      </c>
      <c r="C892" s="123" t="s">
        <v>566</v>
      </c>
      <c r="D892" s="367" t="s">
        <v>76</v>
      </c>
      <c r="E892" s="367">
        <v>14</v>
      </c>
    </row>
    <row r="893" spans="1:5" s="266" customFormat="1" x14ac:dyDescent="0.25">
      <c r="A893" s="371">
        <v>65</v>
      </c>
      <c r="B893" s="11" t="s">
        <v>504</v>
      </c>
      <c r="C893" s="123" t="s">
        <v>567</v>
      </c>
      <c r="D893" s="367" t="s">
        <v>77</v>
      </c>
      <c r="E893" s="367">
        <v>5</v>
      </c>
    </row>
    <row r="894" spans="1:5" s="266" customFormat="1" ht="25.5" x14ac:dyDescent="0.25">
      <c r="A894" s="371">
        <v>66</v>
      </c>
      <c r="B894" s="11" t="s">
        <v>504</v>
      </c>
      <c r="C894" s="123" t="s">
        <v>568</v>
      </c>
      <c r="D894" s="367" t="s">
        <v>77</v>
      </c>
      <c r="E894" s="367">
        <v>34</v>
      </c>
    </row>
    <row r="895" spans="1:5" s="266" customFormat="1" ht="25.5" x14ac:dyDescent="0.25">
      <c r="A895" s="371">
        <v>67</v>
      </c>
      <c r="B895" s="11" t="s">
        <v>504</v>
      </c>
      <c r="C895" s="123" t="s">
        <v>569</v>
      </c>
      <c r="D895" s="367" t="s">
        <v>77</v>
      </c>
      <c r="E895" s="367">
        <v>100</v>
      </c>
    </row>
    <row r="896" spans="1:5" s="266" customFormat="1" x14ac:dyDescent="0.25">
      <c r="A896" s="371">
        <v>68</v>
      </c>
      <c r="B896" s="11" t="s">
        <v>504</v>
      </c>
      <c r="C896" s="123" t="s">
        <v>570</v>
      </c>
      <c r="D896" s="367" t="s">
        <v>77</v>
      </c>
      <c r="E896" s="367">
        <v>66</v>
      </c>
    </row>
    <row r="897" spans="1:5" s="266" customFormat="1" x14ac:dyDescent="0.25">
      <c r="A897" s="371">
        <v>69</v>
      </c>
      <c r="B897" s="11" t="s">
        <v>504</v>
      </c>
      <c r="C897" s="123" t="s">
        <v>571</v>
      </c>
      <c r="D897" s="367" t="s">
        <v>77</v>
      </c>
      <c r="E897" s="367">
        <v>5</v>
      </c>
    </row>
    <row r="898" spans="1:5" s="266" customFormat="1" x14ac:dyDescent="0.25">
      <c r="A898" s="371">
        <v>70</v>
      </c>
      <c r="B898" s="11" t="s">
        <v>504</v>
      </c>
      <c r="C898" s="123" t="s">
        <v>572</v>
      </c>
      <c r="D898" s="367" t="s">
        <v>77</v>
      </c>
      <c r="E898" s="367">
        <v>2</v>
      </c>
    </row>
    <row r="899" spans="1:5" s="266" customFormat="1" x14ac:dyDescent="0.25">
      <c r="A899" s="371">
        <v>71</v>
      </c>
      <c r="B899" s="11" t="s">
        <v>504</v>
      </c>
      <c r="C899" s="123" t="s">
        <v>573</v>
      </c>
      <c r="D899" s="367" t="s">
        <v>39</v>
      </c>
      <c r="E899" s="367">
        <v>60</v>
      </c>
    </row>
    <row r="900" spans="1:5" s="266" customFormat="1" x14ac:dyDescent="0.25">
      <c r="A900" s="371">
        <v>72</v>
      </c>
      <c r="B900" s="213" t="s">
        <v>50</v>
      </c>
      <c r="C900" s="123" t="s">
        <v>574</v>
      </c>
      <c r="D900" s="367" t="s">
        <v>461</v>
      </c>
      <c r="E900" s="367">
        <v>3</v>
      </c>
    </row>
    <row r="901" spans="1:5" s="266" customFormat="1" x14ac:dyDescent="0.25">
      <c r="A901" s="371">
        <v>73</v>
      </c>
      <c r="B901" s="11" t="s">
        <v>504</v>
      </c>
      <c r="C901" s="384" t="s">
        <v>772</v>
      </c>
      <c r="D901" s="371" t="s">
        <v>77</v>
      </c>
      <c r="E901" s="371">
        <v>1</v>
      </c>
    </row>
    <row r="902" spans="1:5" s="266" customFormat="1" ht="38.25" x14ac:dyDescent="0.25">
      <c r="A902" s="371">
        <v>74</v>
      </c>
      <c r="B902" s="11" t="s">
        <v>504</v>
      </c>
      <c r="C902" s="257" t="s">
        <v>773</v>
      </c>
      <c r="D902" s="371" t="s">
        <v>39</v>
      </c>
      <c r="E902" s="371">
        <v>108</v>
      </c>
    </row>
    <row r="903" spans="1:5" s="266" customFormat="1" x14ac:dyDescent="0.2">
      <c r="A903" s="385"/>
      <c r="B903" s="201"/>
      <c r="C903" s="383" t="s">
        <v>754</v>
      </c>
      <c r="D903" s="370"/>
      <c r="E903" s="370"/>
    </row>
    <row r="904" spans="1:5" s="266" customFormat="1" x14ac:dyDescent="0.25">
      <c r="A904" s="371">
        <v>1</v>
      </c>
      <c r="B904" s="11" t="s">
        <v>504</v>
      </c>
      <c r="C904" s="257" t="s">
        <v>774</v>
      </c>
      <c r="D904" s="281" t="s">
        <v>775</v>
      </c>
      <c r="E904" s="281">
        <v>1</v>
      </c>
    </row>
    <row r="905" spans="1:5" s="266" customFormat="1" x14ac:dyDescent="0.25">
      <c r="A905" s="371">
        <v>2</v>
      </c>
      <c r="B905" s="11" t="s">
        <v>504</v>
      </c>
      <c r="C905" s="257" t="s">
        <v>776</v>
      </c>
      <c r="D905" s="281" t="s">
        <v>164</v>
      </c>
      <c r="E905" s="281">
        <v>1</v>
      </c>
    </row>
    <row r="906" spans="1:5" s="266" customFormat="1" x14ac:dyDescent="0.25">
      <c r="A906" s="475" t="s">
        <v>575</v>
      </c>
      <c r="B906" s="475"/>
      <c r="C906" s="475"/>
      <c r="D906" s="475"/>
      <c r="E906" s="475"/>
    </row>
    <row r="907" spans="1:5" s="266" customFormat="1" x14ac:dyDescent="0.25">
      <c r="A907" s="476" t="s">
        <v>576</v>
      </c>
      <c r="B907" s="476"/>
      <c r="C907" s="476"/>
      <c r="D907" s="476"/>
      <c r="E907" s="476"/>
    </row>
    <row r="908" spans="1:5" s="266" customFormat="1" x14ac:dyDescent="0.25">
      <c r="A908" s="268"/>
      <c r="B908" s="268"/>
      <c r="C908" s="365"/>
      <c r="D908" s="269"/>
      <c r="E908" s="269"/>
    </row>
    <row r="909" spans="1:5" s="266" customFormat="1" x14ac:dyDescent="0.25">
      <c r="A909" s="475" t="s">
        <v>577</v>
      </c>
      <c r="B909" s="475"/>
      <c r="C909" s="475"/>
      <c r="D909" s="475"/>
      <c r="E909" s="475"/>
    </row>
    <row r="910" spans="1:5" s="266" customFormat="1" x14ac:dyDescent="0.25">
      <c r="A910" s="270"/>
      <c r="B910" s="270"/>
      <c r="D910" s="271"/>
      <c r="E910" s="271"/>
    </row>
    <row r="911" spans="1:5" s="22" customFormat="1" x14ac:dyDescent="0.2">
      <c r="A911" s="169" t="s">
        <v>57</v>
      </c>
      <c r="B911" s="170"/>
      <c r="D911" s="25"/>
      <c r="E911" s="25"/>
    </row>
    <row r="912" spans="1:5" s="23" customFormat="1" ht="12" x14ac:dyDescent="0.2">
      <c r="A912" s="359"/>
    </row>
    <row r="913" spans="1:6" s="22" customFormat="1" x14ac:dyDescent="0.2">
      <c r="A913" s="399" t="s">
        <v>626</v>
      </c>
      <c r="B913" s="399"/>
      <c r="C913" s="399"/>
      <c r="D913" s="399"/>
      <c r="E913" s="399"/>
      <c r="F913" s="399"/>
    </row>
    <row r="914" spans="1:6" s="22" customFormat="1" x14ac:dyDescent="0.2">
      <c r="A914" s="429" t="s">
        <v>658</v>
      </c>
      <c r="B914" s="429"/>
      <c r="C914" s="429"/>
      <c r="D914" s="429"/>
      <c r="E914" s="429"/>
      <c r="F914" s="429"/>
    </row>
    <row r="915" spans="1:6" s="22" customFormat="1" x14ac:dyDescent="0.2">
      <c r="A915" s="362"/>
      <c r="D915" s="24"/>
    </row>
    <row r="916" spans="1:6" s="23" customFormat="1" ht="12" x14ac:dyDescent="0.2">
      <c r="A916" s="359" t="s">
        <v>627</v>
      </c>
      <c r="B916" s="359"/>
      <c r="D916" s="96"/>
      <c r="E916" s="96"/>
    </row>
    <row r="917" spans="1:6" s="23" customFormat="1" ht="12" x14ac:dyDescent="0.2">
      <c r="A917" s="483" t="s">
        <v>628</v>
      </c>
      <c r="B917" s="483"/>
      <c r="C917" s="483"/>
      <c r="D917" s="483"/>
      <c r="E917" s="96"/>
    </row>
    <row r="918" spans="1:6" s="22" customFormat="1" x14ac:dyDescent="0.2">
      <c r="A918" s="402" t="s">
        <v>3</v>
      </c>
      <c r="B918" s="402"/>
      <c r="C918" s="402"/>
      <c r="D918" s="402"/>
      <c r="E918" s="402"/>
      <c r="F918" s="402"/>
    </row>
    <row r="919" spans="1:6" s="22" customFormat="1" x14ac:dyDescent="0.2">
      <c r="A919" s="402" t="s">
        <v>292</v>
      </c>
      <c r="B919" s="402"/>
      <c r="C919" s="402"/>
      <c r="D919" s="402"/>
      <c r="E919" s="24"/>
    </row>
    <row r="920" spans="1:6" s="22" customFormat="1" x14ac:dyDescent="0.2">
      <c r="A920" s="359"/>
      <c r="B920" s="359"/>
      <c r="D920" s="24"/>
    </row>
    <row r="921" spans="1:6" s="22" customFormat="1" x14ac:dyDescent="0.2">
      <c r="A921" s="359"/>
      <c r="B921" s="359"/>
      <c r="D921" s="24"/>
    </row>
    <row r="922" spans="1:6" s="22" customFormat="1" x14ac:dyDescent="0.2">
      <c r="A922" s="359"/>
      <c r="B922" s="97"/>
      <c r="D922" s="24"/>
    </row>
    <row r="923" spans="1:6" s="22" customFormat="1" x14ac:dyDescent="0.2">
      <c r="A923" s="484" t="s">
        <v>629</v>
      </c>
      <c r="B923" s="418" t="s">
        <v>6</v>
      </c>
      <c r="C923" s="485" t="s">
        <v>7</v>
      </c>
      <c r="D923" s="484" t="s">
        <v>262</v>
      </c>
      <c r="E923" s="487" t="s">
        <v>8</v>
      </c>
      <c r="F923" s="487" t="s">
        <v>9</v>
      </c>
    </row>
    <row r="924" spans="1:6" s="22" customFormat="1" ht="39.950000000000003" customHeight="1" x14ac:dyDescent="0.2">
      <c r="A924" s="484"/>
      <c r="B924" s="418"/>
      <c r="C924" s="486"/>
      <c r="D924" s="484"/>
      <c r="E924" s="488"/>
      <c r="F924" s="488"/>
    </row>
    <row r="925" spans="1:6" s="30" customFormat="1" ht="11.25" x14ac:dyDescent="0.2">
      <c r="A925" s="289" t="s">
        <v>13</v>
      </c>
      <c r="B925" s="290" t="s">
        <v>14</v>
      </c>
      <c r="C925" s="291" t="s">
        <v>15</v>
      </c>
      <c r="D925" s="292" t="s">
        <v>16</v>
      </c>
      <c r="E925" s="293" t="s">
        <v>17</v>
      </c>
      <c r="F925" s="293" t="s">
        <v>18</v>
      </c>
    </row>
    <row r="926" spans="1:6" s="22" customFormat="1" x14ac:dyDescent="0.2">
      <c r="A926" s="472" t="s">
        <v>630</v>
      </c>
      <c r="B926" s="481"/>
      <c r="C926" s="481"/>
      <c r="D926" s="481"/>
      <c r="E926" s="481"/>
      <c r="F926" s="482"/>
    </row>
    <row r="927" spans="1:6" s="22" customFormat="1" ht="25.5" x14ac:dyDescent="0.2">
      <c r="A927" s="125">
        <v>1</v>
      </c>
      <c r="B927" s="31" t="s">
        <v>294</v>
      </c>
      <c r="C927" s="294" t="s">
        <v>631</v>
      </c>
      <c r="D927" s="295" t="s">
        <v>632</v>
      </c>
      <c r="E927" s="367" t="s">
        <v>297</v>
      </c>
      <c r="F927" s="295">
        <v>9.1</v>
      </c>
    </row>
    <row r="928" spans="1:6" s="22" customFormat="1" ht="25.5" x14ac:dyDescent="0.2">
      <c r="A928" s="125">
        <v>2</v>
      </c>
      <c r="B928" s="31" t="s">
        <v>294</v>
      </c>
      <c r="C928" s="294" t="s">
        <v>631</v>
      </c>
      <c r="D928" s="295" t="s">
        <v>633</v>
      </c>
      <c r="E928" s="367" t="s">
        <v>297</v>
      </c>
      <c r="F928" s="295">
        <v>2.2999999999999998</v>
      </c>
    </row>
    <row r="929" spans="1:6" s="22" customFormat="1" ht="15.75" x14ac:dyDescent="0.2">
      <c r="A929" s="125">
        <v>3</v>
      </c>
      <c r="B929" s="31" t="s">
        <v>294</v>
      </c>
      <c r="C929" s="294" t="s">
        <v>634</v>
      </c>
      <c r="D929" s="295" t="s">
        <v>632</v>
      </c>
      <c r="E929" s="367" t="s">
        <v>77</v>
      </c>
      <c r="F929" s="295">
        <v>2</v>
      </c>
    </row>
    <row r="930" spans="1:6" s="22" customFormat="1" ht="25.5" x14ac:dyDescent="0.2">
      <c r="A930" s="125">
        <v>4</v>
      </c>
      <c r="B930" s="31" t="s">
        <v>294</v>
      </c>
      <c r="C930" s="294" t="s">
        <v>635</v>
      </c>
      <c r="D930" s="295" t="s">
        <v>636</v>
      </c>
      <c r="E930" s="367" t="s">
        <v>77</v>
      </c>
      <c r="F930" s="295">
        <v>1</v>
      </c>
    </row>
    <row r="931" spans="1:6" s="22" customFormat="1" ht="25.5" x14ac:dyDescent="0.2">
      <c r="A931" s="125">
        <v>5</v>
      </c>
      <c r="B931" s="31" t="s">
        <v>294</v>
      </c>
      <c r="C931" s="294" t="s">
        <v>635</v>
      </c>
      <c r="D931" s="295" t="s">
        <v>637</v>
      </c>
      <c r="E931" s="367" t="s">
        <v>77</v>
      </c>
      <c r="F931" s="295">
        <v>1</v>
      </c>
    </row>
    <row r="932" spans="1:6" s="22" customFormat="1" x14ac:dyDescent="0.2">
      <c r="A932" s="125">
        <v>6</v>
      </c>
      <c r="B932" s="31" t="s">
        <v>294</v>
      </c>
      <c r="C932" s="294" t="s">
        <v>638</v>
      </c>
      <c r="D932" s="295" t="s">
        <v>639</v>
      </c>
      <c r="E932" s="367" t="s">
        <v>77</v>
      </c>
      <c r="F932" s="295">
        <v>2</v>
      </c>
    </row>
    <row r="933" spans="1:6" s="22" customFormat="1" x14ac:dyDescent="0.2">
      <c r="A933" s="449" t="s">
        <v>640</v>
      </c>
      <c r="B933" s="450"/>
      <c r="C933" s="450"/>
      <c r="D933" s="450"/>
      <c r="E933" s="450"/>
      <c r="F933" s="451"/>
    </row>
    <row r="934" spans="1:6" s="22" customFormat="1" ht="15.75" x14ac:dyDescent="0.2">
      <c r="A934" s="125">
        <v>1</v>
      </c>
      <c r="B934" s="31" t="s">
        <v>294</v>
      </c>
      <c r="C934" s="294" t="s">
        <v>641</v>
      </c>
      <c r="D934" s="295" t="s">
        <v>642</v>
      </c>
      <c r="E934" s="367" t="s">
        <v>77</v>
      </c>
      <c r="F934" s="295">
        <v>7</v>
      </c>
    </row>
    <row r="935" spans="1:6" s="22" customFormat="1" x14ac:dyDescent="0.2">
      <c r="A935" s="125">
        <v>2</v>
      </c>
      <c r="B935" s="31" t="s">
        <v>294</v>
      </c>
      <c r="C935" s="294" t="s">
        <v>643</v>
      </c>
      <c r="D935" s="295" t="s">
        <v>644</v>
      </c>
      <c r="E935" s="367" t="s">
        <v>77</v>
      </c>
      <c r="F935" s="295">
        <v>3</v>
      </c>
    </row>
    <row r="936" spans="1:6" s="22" customFormat="1" ht="25.5" x14ac:dyDescent="0.2">
      <c r="A936" s="125">
        <v>3</v>
      </c>
      <c r="B936" s="31" t="s">
        <v>294</v>
      </c>
      <c r="C936" s="294" t="s">
        <v>777</v>
      </c>
      <c r="D936" s="295" t="s">
        <v>645</v>
      </c>
      <c r="E936" s="367" t="s">
        <v>77</v>
      </c>
      <c r="F936" s="295">
        <v>1</v>
      </c>
    </row>
    <row r="937" spans="1:6" s="22" customFormat="1" x14ac:dyDescent="0.2">
      <c r="A937" s="449" t="s">
        <v>646</v>
      </c>
      <c r="B937" s="450"/>
      <c r="C937" s="450"/>
      <c r="D937" s="450"/>
      <c r="E937" s="450"/>
      <c r="F937" s="451"/>
    </row>
    <row r="938" spans="1:6" s="22" customFormat="1" ht="25.5" x14ac:dyDescent="0.2">
      <c r="A938" s="125">
        <v>1</v>
      </c>
      <c r="B938" s="31" t="s">
        <v>294</v>
      </c>
      <c r="C938" s="116" t="s">
        <v>647</v>
      </c>
      <c r="D938" s="126"/>
      <c r="E938" s="367" t="s">
        <v>76</v>
      </c>
      <c r="F938" s="296">
        <v>1</v>
      </c>
    </row>
    <row r="939" spans="1:6" s="22" customFormat="1" x14ac:dyDescent="0.2">
      <c r="A939" s="125">
        <v>2</v>
      </c>
      <c r="B939" s="31" t="s">
        <v>294</v>
      </c>
      <c r="C939" s="116" t="s">
        <v>648</v>
      </c>
      <c r="D939" s="367" t="s">
        <v>649</v>
      </c>
      <c r="E939" s="367" t="s">
        <v>77</v>
      </c>
      <c r="F939" s="296">
        <v>16</v>
      </c>
    </row>
    <row r="940" spans="1:6" s="22" customFormat="1" ht="25.5" x14ac:dyDescent="0.2">
      <c r="A940" s="125">
        <v>3</v>
      </c>
      <c r="B940" s="31" t="s">
        <v>294</v>
      </c>
      <c r="C940" s="116" t="s">
        <v>650</v>
      </c>
      <c r="D940" s="367"/>
      <c r="E940" s="367" t="s">
        <v>77</v>
      </c>
      <c r="F940" s="296">
        <v>1</v>
      </c>
    </row>
    <row r="941" spans="1:6" s="22" customFormat="1" x14ac:dyDescent="0.2">
      <c r="A941" s="125">
        <v>4</v>
      </c>
      <c r="B941" s="129" t="s">
        <v>294</v>
      </c>
      <c r="C941" s="123" t="s">
        <v>651</v>
      </c>
      <c r="D941" s="367"/>
      <c r="E941" s="125" t="s">
        <v>652</v>
      </c>
      <c r="F941" s="125">
        <v>1</v>
      </c>
    </row>
    <row r="942" spans="1:6" s="22" customFormat="1" ht="51" x14ac:dyDescent="0.2">
      <c r="A942" s="125">
        <v>5</v>
      </c>
      <c r="B942" s="31" t="s">
        <v>294</v>
      </c>
      <c r="C942" s="123" t="s">
        <v>653</v>
      </c>
      <c r="D942" s="367" t="s">
        <v>654</v>
      </c>
      <c r="E942" s="125" t="s">
        <v>389</v>
      </c>
      <c r="F942" s="125">
        <v>2.2000000000000002</v>
      </c>
    </row>
    <row r="943" spans="1:6" s="22" customFormat="1" ht="25.5" x14ac:dyDescent="0.2">
      <c r="A943" s="125">
        <v>6</v>
      </c>
      <c r="B943" s="31" t="s">
        <v>294</v>
      </c>
      <c r="C943" s="123" t="s">
        <v>655</v>
      </c>
      <c r="D943" s="367" t="s">
        <v>656</v>
      </c>
      <c r="E943" s="125" t="s">
        <v>76</v>
      </c>
      <c r="F943" s="125">
        <v>1</v>
      </c>
    </row>
    <row r="944" spans="1:6" s="22" customFormat="1" ht="25.5" x14ac:dyDescent="0.2">
      <c r="A944" s="125">
        <v>7</v>
      </c>
      <c r="B944" s="31" t="s">
        <v>294</v>
      </c>
      <c r="C944" s="116" t="s">
        <v>657</v>
      </c>
      <c r="D944" s="367" t="s">
        <v>656</v>
      </c>
      <c r="E944" s="367" t="s">
        <v>76</v>
      </c>
      <c r="F944" s="296">
        <v>1</v>
      </c>
    </row>
    <row r="945" spans="1:6" s="22" customFormat="1" ht="25.5" x14ac:dyDescent="0.2">
      <c r="A945" s="64">
        <v>8</v>
      </c>
      <c r="B945" s="207" t="s">
        <v>748</v>
      </c>
      <c r="C945" s="379" t="s">
        <v>757</v>
      </c>
      <c r="D945" s="370"/>
      <c r="E945" s="371" t="s">
        <v>73</v>
      </c>
      <c r="F945" s="380">
        <v>1</v>
      </c>
    </row>
    <row r="946" spans="1:6" s="22" customFormat="1" x14ac:dyDescent="0.2">
      <c r="A946" s="109"/>
      <c r="B946" s="137"/>
      <c r="C946" s="46" t="s">
        <v>55</v>
      </c>
      <c r="D946" s="361"/>
      <c r="E946" s="297"/>
      <c r="F946" s="298"/>
    </row>
    <row r="947" spans="1:6" s="22" customFormat="1" x14ac:dyDescent="0.2">
      <c r="A947" s="109"/>
      <c r="B947" s="137"/>
      <c r="C947" s="438" t="s">
        <v>287</v>
      </c>
      <c r="D947" s="438"/>
      <c r="E947" s="438"/>
      <c r="F947" s="137"/>
    </row>
    <row r="948" spans="1:6" s="22" customFormat="1" x14ac:dyDescent="0.2">
      <c r="A948" s="111"/>
      <c r="B948" s="137"/>
      <c r="C948" s="438" t="s">
        <v>56</v>
      </c>
      <c r="D948" s="438"/>
      <c r="E948" s="438"/>
      <c r="F948" s="438"/>
    </row>
    <row r="949" spans="1:6" s="22" customFormat="1" x14ac:dyDescent="0.2">
      <c r="A949" s="112"/>
      <c r="C949" s="113"/>
      <c r="D949" s="113"/>
      <c r="E949" s="113"/>
      <c r="F949" s="113"/>
    </row>
    <row r="950" spans="1:6" s="22" customFormat="1" x14ac:dyDescent="0.2">
      <c r="A950" s="22" t="s">
        <v>57</v>
      </c>
    </row>
    <row r="951" spans="1:6" s="23" customFormat="1" ht="12" x14ac:dyDescent="0.2">
      <c r="A951" s="359"/>
    </row>
    <row r="952" spans="1:6" s="171" customFormat="1" ht="15.75" customHeight="1" x14ac:dyDescent="0.25">
      <c r="A952" s="479" t="s">
        <v>659</v>
      </c>
      <c r="B952" s="479"/>
      <c r="C952" s="479"/>
      <c r="D952" s="479"/>
      <c r="E952" s="479"/>
      <c r="F952" s="479"/>
    </row>
    <row r="953" spans="1:6" s="171" customFormat="1" ht="15" customHeight="1" x14ac:dyDescent="0.25">
      <c r="A953" s="480" t="s">
        <v>583</v>
      </c>
      <c r="B953" s="480"/>
      <c r="C953" s="480"/>
      <c r="D953" s="480"/>
      <c r="E953" s="480"/>
      <c r="F953" s="480"/>
    </row>
    <row r="954" spans="1:6" s="23" customFormat="1" ht="12" x14ac:dyDescent="0.2">
      <c r="A954" s="359" t="s">
        <v>1</v>
      </c>
      <c r="B954" s="359"/>
      <c r="D954" s="96"/>
      <c r="E954" s="96"/>
    </row>
    <row r="955" spans="1:6" s="23" customFormat="1" ht="12" x14ac:dyDescent="0.2">
      <c r="A955" s="402" t="s">
        <v>2</v>
      </c>
      <c r="B955" s="402"/>
      <c r="C955" s="402"/>
      <c r="D955" s="402"/>
      <c r="E955" s="96"/>
    </row>
    <row r="956" spans="1:6" s="22" customFormat="1" x14ac:dyDescent="0.2">
      <c r="A956" s="178" t="s">
        <v>3</v>
      </c>
      <c r="B956" s="178"/>
      <c r="C956" s="178"/>
      <c r="D956" s="178"/>
      <c r="E956" s="178"/>
    </row>
    <row r="957" spans="1:6" s="20" customFormat="1" x14ac:dyDescent="0.2">
      <c r="A957" s="172" t="s">
        <v>140</v>
      </c>
      <c r="B957" s="173"/>
      <c r="C957" s="51"/>
      <c r="D957" s="80"/>
      <c r="E957" s="80"/>
      <c r="F957" s="80"/>
    </row>
    <row r="958" spans="1:6" s="20" customFormat="1" x14ac:dyDescent="0.2">
      <c r="A958" s="172"/>
      <c r="B958" s="173"/>
      <c r="C958" s="51"/>
      <c r="D958" s="80"/>
      <c r="E958" s="80"/>
      <c r="F958" s="80"/>
    </row>
    <row r="959" spans="1:6" s="20" customFormat="1" x14ac:dyDescent="0.2">
      <c r="A959" s="172"/>
      <c r="B959" s="173"/>
      <c r="C959" s="51"/>
      <c r="D959" s="80"/>
      <c r="E959" s="80"/>
      <c r="F959" s="80"/>
    </row>
    <row r="960" spans="1:6" s="20" customFormat="1" ht="15" customHeight="1" x14ac:dyDescent="0.2">
      <c r="A960" s="426" t="s">
        <v>5</v>
      </c>
      <c r="B960" s="401" t="s">
        <v>6</v>
      </c>
      <c r="C960" s="427" t="s">
        <v>7</v>
      </c>
      <c r="D960" s="403" t="s">
        <v>8</v>
      </c>
      <c r="E960" s="403" t="s">
        <v>9</v>
      </c>
    </row>
    <row r="961" spans="1:230" s="20" customFormat="1" ht="54.75" customHeight="1" x14ac:dyDescent="0.2">
      <c r="A961" s="426"/>
      <c r="B961" s="401"/>
      <c r="C961" s="427"/>
      <c r="D961" s="403"/>
      <c r="E961" s="403"/>
    </row>
    <row r="962" spans="1:230" s="20" customFormat="1" x14ac:dyDescent="0.2">
      <c r="A962" s="61" t="s">
        <v>13</v>
      </c>
      <c r="B962" s="54" t="s">
        <v>14</v>
      </c>
      <c r="C962" s="61" t="s">
        <v>15</v>
      </c>
      <c r="D962" s="61" t="s">
        <v>16</v>
      </c>
      <c r="E962" s="61" t="s">
        <v>17</v>
      </c>
    </row>
    <row r="963" spans="1:230" s="20" customFormat="1" ht="24" customHeight="1" x14ac:dyDescent="0.2">
      <c r="A963" s="272"/>
      <c r="B963" s="53"/>
      <c r="C963" s="273" t="s">
        <v>583</v>
      </c>
      <c r="D963" s="198"/>
      <c r="E963" s="88"/>
    </row>
    <row r="964" spans="1:230" s="20" customFormat="1" ht="29.25" customHeight="1" x14ac:dyDescent="0.2">
      <c r="A964" s="58">
        <v>1</v>
      </c>
      <c r="B964" s="11" t="s">
        <v>50</v>
      </c>
      <c r="C964" s="197" t="s">
        <v>584</v>
      </c>
      <c r="D964" s="198" t="s">
        <v>48</v>
      </c>
      <c r="E964" s="198">
        <v>1495.72</v>
      </c>
    </row>
    <row r="965" spans="1:230" s="20" customFormat="1" ht="34.5" customHeight="1" x14ac:dyDescent="0.2">
      <c r="A965" s="272"/>
      <c r="B965" s="53"/>
      <c r="C965" s="273" t="s">
        <v>585</v>
      </c>
      <c r="D965" s="198"/>
      <c r="E965" s="88"/>
    </row>
    <row r="966" spans="1:230" s="20" customFormat="1" ht="31.5" customHeight="1" x14ac:dyDescent="0.2">
      <c r="A966" s="207" t="s">
        <v>88</v>
      </c>
      <c r="B966" s="11" t="s">
        <v>50</v>
      </c>
      <c r="C966" s="274" t="s">
        <v>586</v>
      </c>
      <c r="D966" s="64" t="s">
        <v>48</v>
      </c>
      <c r="E966" s="209">
        <v>27.78</v>
      </c>
    </row>
    <row r="967" spans="1:230" s="20" customFormat="1" ht="29.25" customHeight="1" x14ac:dyDescent="0.2">
      <c r="A967" s="196"/>
      <c r="B967" s="211"/>
      <c r="C967" s="275" t="s">
        <v>587</v>
      </c>
      <c r="D967" s="58" t="s">
        <v>65</v>
      </c>
      <c r="E967" s="199">
        <f>E966*1.26*0.1</f>
        <v>3.5002800000000001</v>
      </c>
    </row>
    <row r="968" spans="1:230" s="20" customFormat="1" ht="31.5" customHeight="1" x14ac:dyDescent="0.2">
      <c r="A968" s="207" t="s">
        <v>92</v>
      </c>
      <c r="B968" s="201" t="s">
        <v>28</v>
      </c>
      <c r="C968" s="276" t="s">
        <v>588</v>
      </c>
      <c r="D968" s="198" t="s">
        <v>48</v>
      </c>
      <c r="E968" s="174">
        <v>27.78</v>
      </c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  <c r="GM968" s="9"/>
      <c r="GN968" s="9"/>
      <c r="GO968" s="9"/>
      <c r="GP968" s="9"/>
      <c r="GQ968" s="9"/>
      <c r="GR968" s="9"/>
      <c r="GS968" s="9"/>
      <c r="GT968" s="9"/>
      <c r="GU968" s="9"/>
      <c r="GV968" s="9"/>
      <c r="GW968" s="9"/>
      <c r="GX968" s="9"/>
      <c r="GY968" s="9"/>
      <c r="GZ968" s="9"/>
      <c r="HA968" s="9"/>
      <c r="HB968" s="9"/>
      <c r="HC968" s="9"/>
      <c r="HD968" s="9"/>
      <c r="HE968" s="9"/>
      <c r="HF968" s="9"/>
      <c r="HG968" s="9"/>
      <c r="HH968" s="9"/>
      <c r="HI968" s="9"/>
      <c r="HJ968" s="9"/>
      <c r="HK968" s="9"/>
      <c r="HL968" s="9"/>
      <c r="HM968" s="9"/>
      <c r="HN968" s="9"/>
      <c r="HO968" s="9"/>
      <c r="HP968" s="9"/>
      <c r="HQ968" s="9"/>
      <c r="HR968" s="9"/>
      <c r="HS968" s="9"/>
      <c r="HT968" s="9"/>
      <c r="HU968" s="9"/>
      <c r="HV968" s="9"/>
    </row>
    <row r="969" spans="1:230" s="20" customFormat="1" ht="24.75" customHeight="1" x14ac:dyDescent="0.2">
      <c r="A969" s="277"/>
      <c r="B969" s="278"/>
      <c r="C969" s="279" t="s">
        <v>589</v>
      </c>
      <c r="D969" s="280" t="s">
        <v>65</v>
      </c>
      <c r="E969" s="174">
        <f>E968*1.26*0.1</f>
        <v>3.5002800000000001</v>
      </c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  <c r="GM969" s="9"/>
      <c r="GN969" s="9"/>
      <c r="GO969" s="9"/>
      <c r="GP969" s="9"/>
      <c r="GQ969" s="9"/>
      <c r="GR969" s="9"/>
      <c r="GS969" s="9"/>
      <c r="GT969" s="9"/>
      <c r="GU969" s="9"/>
      <c r="GV969" s="9"/>
      <c r="GW969" s="9"/>
      <c r="GX969" s="9"/>
      <c r="GY969" s="9"/>
      <c r="GZ969" s="9"/>
      <c r="HA969" s="9"/>
      <c r="HB969" s="9"/>
      <c r="HC969" s="9"/>
      <c r="HD969" s="9"/>
      <c r="HE969" s="9"/>
      <c r="HF969" s="9"/>
      <c r="HG969" s="9"/>
      <c r="HH969" s="9"/>
      <c r="HI969" s="9"/>
      <c r="HJ969" s="9"/>
      <c r="HK969" s="9"/>
      <c r="HL969" s="9"/>
      <c r="HM969" s="9"/>
      <c r="HN969" s="9"/>
      <c r="HO969" s="9"/>
      <c r="HP969" s="9"/>
      <c r="HQ969" s="9"/>
      <c r="HR969" s="9"/>
      <c r="HS969" s="9"/>
      <c r="HT969" s="9"/>
      <c r="HU969" s="9"/>
      <c r="HV969" s="9"/>
    </row>
    <row r="970" spans="1:230" s="20" customFormat="1" ht="31.5" customHeight="1" x14ac:dyDescent="0.2">
      <c r="A970" s="207" t="s">
        <v>96</v>
      </c>
      <c r="B970" s="201" t="s">
        <v>28</v>
      </c>
      <c r="C970" s="276" t="s">
        <v>590</v>
      </c>
      <c r="D970" s="198" t="s">
        <v>48</v>
      </c>
      <c r="E970" s="174">
        <v>27.78</v>
      </c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  <c r="GM970" s="9"/>
      <c r="GN970" s="9"/>
      <c r="GO970" s="9"/>
      <c r="GP970" s="9"/>
      <c r="GQ970" s="9"/>
      <c r="GR970" s="9"/>
      <c r="GS970" s="9"/>
      <c r="GT970" s="9"/>
      <c r="GU970" s="9"/>
      <c r="GV970" s="9"/>
      <c r="GW970" s="9"/>
      <c r="GX970" s="9"/>
      <c r="GY970" s="9"/>
      <c r="GZ970" s="9"/>
      <c r="HA970" s="9"/>
      <c r="HB970" s="9"/>
      <c r="HC970" s="9"/>
      <c r="HD970" s="9"/>
      <c r="HE970" s="9"/>
      <c r="HF970" s="9"/>
      <c r="HG970" s="9"/>
      <c r="HH970" s="9"/>
      <c r="HI970" s="9"/>
      <c r="HJ970" s="9"/>
      <c r="HK970" s="9"/>
      <c r="HL970" s="9"/>
      <c r="HM970" s="9"/>
      <c r="HN970" s="9"/>
      <c r="HO970" s="9"/>
      <c r="HP970" s="9"/>
      <c r="HQ970" s="9"/>
      <c r="HR970" s="9"/>
      <c r="HS970" s="9"/>
      <c r="HT970" s="9"/>
      <c r="HU970" s="9"/>
      <c r="HV970" s="9"/>
    </row>
    <row r="971" spans="1:230" s="20" customFormat="1" ht="24.75" customHeight="1" x14ac:dyDescent="0.2">
      <c r="A971" s="277"/>
      <c r="B971" s="278"/>
      <c r="C971" s="279" t="s">
        <v>591</v>
      </c>
      <c r="D971" s="280" t="s">
        <v>65</v>
      </c>
      <c r="E971" s="174">
        <f>E970*1.26*0.06</f>
        <v>2.100168</v>
      </c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  <c r="GM971" s="9"/>
      <c r="GN971" s="9"/>
      <c r="GO971" s="9"/>
      <c r="GP971" s="9"/>
      <c r="GQ971" s="9"/>
      <c r="GR971" s="9"/>
      <c r="GS971" s="9"/>
      <c r="GT971" s="9"/>
      <c r="GU971" s="9"/>
      <c r="GV971" s="9"/>
      <c r="GW971" s="9"/>
      <c r="GX971" s="9"/>
      <c r="GY971" s="9"/>
      <c r="GZ971" s="9"/>
      <c r="HA971" s="9"/>
      <c r="HB971" s="9"/>
      <c r="HC971" s="9"/>
      <c r="HD971" s="9"/>
      <c r="HE971" s="9"/>
      <c r="HF971" s="9"/>
      <c r="HG971" s="9"/>
      <c r="HH971" s="9"/>
      <c r="HI971" s="9"/>
      <c r="HJ971" s="9"/>
      <c r="HK971" s="9"/>
      <c r="HL971" s="9"/>
      <c r="HM971" s="9"/>
      <c r="HN971" s="9"/>
      <c r="HO971" s="9"/>
      <c r="HP971" s="9"/>
      <c r="HQ971" s="9"/>
      <c r="HR971" s="9"/>
      <c r="HS971" s="9"/>
      <c r="HT971" s="9"/>
      <c r="HU971" s="9"/>
      <c r="HV971" s="9"/>
    </row>
    <row r="972" spans="1:230" s="20" customFormat="1" ht="69.75" customHeight="1" x14ac:dyDescent="0.2">
      <c r="A972" s="207" t="s">
        <v>99</v>
      </c>
      <c r="B972" s="240" t="s">
        <v>149</v>
      </c>
      <c r="C972" s="208" t="s">
        <v>592</v>
      </c>
      <c r="D972" s="64" t="s">
        <v>65</v>
      </c>
      <c r="E972" s="246">
        <v>5.34</v>
      </c>
    </row>
    <row r="973" spans="1:230" s="20" customFormat="1" ht="31.5" customHeight="1" x14ac:dyDescent="0.2">
      <c r="A973" s="207"/>
      <c r="B973" s="247"/>
      <c r="C973" s="244" t="s">
        <v>158</v>
      </c>
      <c r="D973" s="64" t="s">
        <v>65</v>
      </c>
      <c r="E973" s="199">
        <f>E972*1.05</f>
        <v>5.6070000000000002</v>
      </c>
    </row>
    <row r="974" spans="1:230" s="22" customFormat="1" ht="27.75" customHeight="1" x14ac:dyDescent="0.2">
      <c r="A974" s="248"/>
      <c r="B974" s="31"/>
      <c r="C974" s="249" t="s">
        <v>593</v>
      </c>
      <c r="D974" s="250" t="s">
        <v>118</v>
      </c>
      <c r="E974" s="251">
        <v>1</v>
      </c>
      <c r="F974" s="20"/>
    </row>
    <row r="975" spans="1:230" s="20" customFormat="1" ht="27.75" customHeight="1" x14ac:dyDescent="0.2">
      <c r="A975" s="207" t="s">
        <v>102</v>
      </c>
      <c r="B975" s="240" t="s">
        <v>160</v>
      </c>
      <c r="C975" s="245" t="s">
        <v>161</v>
      </c>
      <c r="D975" s="64" t="s">
        <v>48</v>
      </c>
      <c r="E975" s="215">
        <v>27.78</v>
      </c>
    </row>
    <row r="976" spans="1:230" s="20" customFormat="1" ht="27" customHeight="1" x14ac:dyDescent="0.2">
      <c r="A976" s="207"/>
      <c r="B976" s="201"/>
      <c r="C976" s="252" t="s">
        <v>162</v>
      </c>
      <c r="D976" s="64" t="s">
        <v>48</v>
      </c>
      <c r="E976" s="215">
        <f>E975*1.1</f>
        <v>30.558000000000003</v>
      </c>
    </row>
    <row r="977" spans="1:230" s="9" customFormat="1" ht="33" customHeight="1" x14ac:dyDescent="0.2">
      <c r="A977" s="253"/>
      <c r="B977" s="201"/>
      <c r="C977" s="254" t="s">
        <v>163</v>
      </c>
      <c r="D977" s="255" t="s">
        <v>164</v>
      </c>
      <c r="E977" s="256">
        <v>1</v>
      </c>
      <c r="F977" s="20"/>
    </row>
    <row r="978" spans="1:230" s="20" customFormat="1" ht="33" customHeight="1" x14ac:dyDescent="0.2">
      <c r="A978" s="281">
        <v>6</v>
      </c>
      <c r="B978" s="11" t="s">
        <v>50</v>
      </c>
      <c r="C978" s="257" t="s">
        <v>594</v>
      </c>
      <c r="D978" s="255" t="s">
        <v>48</v>
      </c>
      <c r="E978" s="209">
        <v>27.78</v>
      </c>
    </row>
    <row r="979" spans="1:230" s="20" customFormat="1" ht="29.25" customHeight="1" x14ac:dyDescent="0.2">
      <c r="A979" s="196"/>
      <c r="B979" s="11"/>
      <c r="C979" s="200" t="s">
        <v>595</v>
      </c>
      <c r="D979" s="64" t="s">
        <v>48</v>
      </c>
      <c r="E979" s="199">
        <f>E978*1.1</f>
        <v>30.558000000000003</v>
      </c>
    </row>
    <row r="980" spans="1:230" s="20" customFormat="1" ht="27" customHeight="1" x14ac:dyDescent="0.2">
      <c r="A980" s="207" t="s">
        <v>113</v>
      </c>
      <c r="B980" s="201" t="s">
        <v>149</v>
      </c>
      <c r="C980" s="282" t="s">
        <v>596</v>
      </c>
      <c r="D980" s="64" t="s">
        <v>39</v>
      </c>
      <c r="E980" s="209">
        <v>11</v>
      </c>
    </row>
    <row r="981" spans="1:230" s="171" customFormat="1" ht="76.5" x14ac:dyDescent="0.2">
      <c r="A981" s="283"/>
      <c r="B981" s="283"/>
      <c r="C981" s="257" t="s">
        <v>597</v>
      </c>
      <c r="D981" s="64" t="s">
        <v>39</v>
      </c>
      <c r="E981" s="209">
        <v>11</v>
      </c>
      <c r="F981" s="20"/>
    </row>
    <row r="982" spans="1:230" s="20" customFormat="1" ht="30" customHeight="1" x14ac:dyDescent="0.2">
      <c r="A982" s="196"/>
      <c r="B982" s="211"/>
      <c r="C982" s="223" t="s">
        <v>598</v>
      </c>
      <c r="D982" s="284" t="s">
        <v>118</v>
      </c>
      <c r="E982" s="215">
        <v>1</v>
      </c>
    </row>
    <row r="983" spans="1:230" s="20" customFormat="1" ht="30" customHeight="1" x14ac:dyDescent="0.2">
      <c r="A983" s="281">
        <v>8</v>
      </c>
      <c r="B983" s="11" t="s">
        <v>50</v>
      </c>
      <c r="C983" s="257" t="s">
        <v>779</v>
      </c>
      <c r="D983" s="198" t="s">
        <v>78</v>
      </c>
      <c r="E983" s="174">
        <v>1</v>
      </c>
    </row>
    <row r="984" spans="1:230" s="20" customFormat="1" ht="34.5" customHeight="1" x14ac:dyDescent="0.2">
      <c r="A984" s="236"/>
      <c r="B984" s="285"/>
      <c r="C984" s="286" t="s">
        <v>599</v>
      </c>
      <c r="D984" s="198"/>
      <c r="E984" s="88"/>
    </row>
    <row r="985" spans="1:230" s="20" customFormat="1" ht="31.5" customHeight="1" x14ac:dyDescent="0.2">
      <c r="A985" s="207" t="s">
        <v>88</v>
      </c>
      <c r="B985" s="11" t="s">
        <v>50</v>
      </c>
      <c r="C985" s="274" t="s">
        <v>586</v>
      </c>
      <c r="D985" s="64" t="s">
        <v>48</v>
      </c>
      <c r="E985" s="209">
        <v>98.95</v>
      </c>
    </row>
    <row r="986" spans="1:230" s="20" customFormat="1" ht="29.25" customHeight="1" x14ac:dyDescent="0.2">
      <c r="A986" s="196"/>
      <c r="B986" s="211"/>
      <c r="C986" s="275" t="s">
        <v>587</v>
      </c>
      <c r="D986" s="58" t="s">
        <v>65</v>
      </c>
      <c r="E986" s="199">
        <f>E985*1.26*0.1</f>
        <v>12.467700000000001</v>
      </c>
    </row>
    <row r="987" spans="1:230" s="20" customFormat="1" ht="31.5" customHeight="1" x14ac:dyDescent="0.2">
      <c r="A987" s="207" t="s">
        <v>92</v>
      </c>
      <c r="B987" s="201" t="s">
        <v>28</v>
      </c>
      <c r="C987" s="276" t="s">
        <v>588</v>
      </c>
      <c r="D987" s="198" t="s">
        <v>48</v>
      </c>
      <c r="E987" s="174">
        <v>98.95</v>
      </c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  <c r="GM987" s="9"/>
      <c r="GN987" s="9"/>
      <c r="GO987" s="9"/>
      <c r="GP987" s="9"/>
      <c r="GQ987" s="9"/>
      <c r="GR987" s="9"/>
      <c r="GS987" s="9"/>
      <c r="GT987" s="9"/>
      <c r="GU987" s="9"/>
      <c r="GV987" s="9"/>
      <c r="GW987" s="9"/>
      <c r="GX987" s="9"/>
      <c r="GY987" s="9"/>
      <c r="GZ987" s="9"/>
      <c r="HA987" s="9"/>
      <c r="HB987" s="9"/>
      <c r="HC987" s="9"/>
      <c r="HD987" s="9"/>
      <c r="HE987" s="9"/>
      <c r="HF987" s="9"/>
      <c r="HG987" s="9"/>
      <c r="HH987" s="9"/>
      <c r="HI987" s="9"/>
      <c r="HJ987" s="9"/>
      <c r="HK987" s="9"/>
      <c r="HL987" s="9"/>
      <c r="HM987" s="9"/>
      <c r="HN987" s="9"/>
      <c r="HO987" s="9"/>
      <c r="HP987" s="9"/>
      <c r="HQ987" s="9"/>
      <c r="HR987" s="9"/>
      <c r="HS987" s="9"/>
      <c r="HT987" s="9"/>
      <c r="HU987" s="9"/>
      <c r="HV987" s="9"/>
    </row>
    <row r="988" spans="1:230" s="20" customFormat="1" ht="24.75" customHeight="1" x14ac:dyDescent="0.2">
      <c r="A988" s="277"/>
      <c r="B988" s="278"/>
      <c r="C988" s="279" t="s">
        <v>589</v>
      </c>
      <c r="D988" s="280" t="s">
        <v>65</v>
      </c>
      <c r="E988" s="174">
        <f>E987*1.26*0.1</f>
        <v>12.467700000000001</v>
      </c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  <c r="GM988" s="9"/>
      <c r="GN988" s="9"/>
      <c r="GO988" s="9"/>
      <c r="GP988" s="9"/>
      <c r="GQ988" s="9"/>
      <c r="GR988" s="9"/>
      <c r="GS988" s="9"/>
      <c r="GT988" s="9"/>
      <c r="GU988" s="9"/>
      <c r="GV988" s="9"/>
      <c r="GW988" s="9"/>
      <c r="GX988" s="9"/>
      <c r="GY988" s="9"/>
      <c r="GZ988" s="9"/>
      <c r="HA988" s="9"/>
      <c r="HB988" s="9"/>
      <c r="HC988" s="9"/>
      <c r="HD988" s="9"/>
      <c r="HE988" s="9"/>
      <c r="HF988" s="9"/>
      <c r="HG988" s="9"/>
      <c r="HH988" s="9"/>
      <c r="HI988" s="9"/>
      <c r="HJ988" s="9"/>
      <c r="HK988" s="9"/>
      <c r="HL988" s="9"/>
      <c r="HM988" s="9"/>
      <c r="HN988" s="9"/>
      <c r="HO988" s="9"/>
      <c r="HP988" s="9"/>
      <c r="HQ988" s="9"/>
      <c r="HR988" s="9"/>
      <c r="HS988" s="9"/>
      <c r="HT988" s="9"/>
      <c r="HU988" s="9"/>
      <c r="HV988" s="9"/>
    </row>
    <row r="989" spans="1:230" s="20" customFormat="1" ht="31.5" customHeight="1" x14ac:dyDescent="0.2">
      <c r="A989" s="207" t="s">
        <v>96</v>
      </c>
      <c r="B989" s="201" t="s">
        <v>28</v>
      </c>
      <c r="C989" s="276" t="s">
        <v>590</v>
      </c>
      <c r="D989" s="198" t="s">
        <v>48</v>
      </c>
      <c r="E989" s="174">
        <v>98.95</v>
      </c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  <c r="GM989" s="9"/>
      <c r="GN989" s="9"/>
      <c r="GO989" s="9"/>
      <c r="GP989" s="9"/>
      <c r="GQ989" s="9"/>
      <c r="GR989" s="9"/>
      <c r="GS989" s="9"/>
      <c r="GT989" s="9"/>
      <c r="GU989" s="9"/>
      <c r="GV989" s="9"/>
      <c r="GW989" s="9"/>
      <c r="GX989" s="9"/>
      <c r="GY989" s="9"/>
      <c r="GZ989" s="9"/>
      <c r="HA989" s="9"/>
      <c r="HB989" s="9"/>
      <c r="HC989" s="9"/>
      <c r="HD989" s="9"/>
      <c r="HE989" s="9"/>
      <c r="HF989" s="9"/>
      <c r="HG989" s="9"/>
      <c r="HH989" s="9"/>
      <c r="HI989" s="9"/>
      <c r="HJ989" s="9"/>
      <c r="HK989" s="9"/>
      <c r="HL989" s="9"/>
      <c r="HM989" s="9"/>
      <c r="HN989" s="9"/>
      <c r="HO989" s="9"/>
      <c r="HP989" s="9"/>
      <c r="HQ989" s="9"/>
      <c r="HR989" s="9"/>
      <c r="HS989" s="9"/>
      <c r="HT989" s="9"/>
      <c r="HU989" s="9"/>
      <c r="HV989" s="9"/>
    </row>
    <row r="990" spans="1:230" s="20" customFormat="1" ht="24.75" customHeight="1" x14ac:dyDescent="0.2">
      <c r="A990" s="277"/>
      <c r="B990" s="278"/>
      <c r="C990" s="279" t="s">
        <v>591</v>
      </c>
      <c r="D990" s="280" t="s">
        <v>65</v>
      </c>
      <c r="E990" s="174">
        <f>E989*1.26*0.06</f>
        <v>7.48062</v>
      </c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  <c r="GM990" s="9"/>
      <c r="GN990" s="9"/>
      <c r="GO990" s="9"/>
      <c r="GP990" s="9"/>
      <c r="GQ990" s="9"/>
      <c r="GR990" s="9"/>
      <c r="GS990" s="9"/>
      <c r="GT990" s="9"/>
      <c r="GU990" s="9"/>
      <c r="GV990" s="9"/>
      <c r="GW990" s="9"/>
      <c r="GX990" s="9"/>
      <c r="GY990" s="9"/>
      <c r="GZ990" s="9"/>
      <c r="HA990" s="9"/>
      <c r="HB990" s="9"/>
      <c r="HC990" s="9"/>
      <c r="HD990" s="9"/>
      <c r="HE990" s="9"/>
      <c r="HF990" s="9"/>
      <c r="HG990" s="9"/>
      <c r="HH990" s="9"/>
      <c r="HI990" s="9"/>
      <c r="HJ990" s="9"/>
      <c r="HK990" s="9"/>
      <c r="HL990" s="9"/>
      <c r="HM990" s="9"/>
      <c r="HN990" s="9"/>
      <c r="HO990" s="9"/>
      <c r="HP990" s="9"/>
      <c r="HQ990" s="9"/>
      <c r="HR990" s="9"/>
      <c r="HS990" s="9"/>
      <c r="HT990" s="9"/>
      <c r="HU990" s="9"/>
      <c r="HV990" s="9"/>
    </row>
    <row r="991" spans="1:230" s="20" customFormat="1" ht="33" customHeight="1" x14ac:dyDescent="0.2">
      <c r="A991" s="281">
        <v>4</v>
      </c>
      <c r="B991" s="11" t="s">
        <v>50</v>
      </c>
      <c r="C991" s="257" t="s">
        <v>600</v>
      </c>
      <c r="D991" s="255" t="s">
        <v>48</v>
      </c>
      <c r="E991" s="209">
        <v>98.95</v>
      </c>
    </row>
    <row r="992" spans="1:230" s="20" customFormat="1" ht="29.25" customHeight="1" x14ac:dyDescent="0.2">
      <c r="A992" s="196"/>
      <c r="B992" s="11"/>
      <c r="C992" s="200" t="s">
        <v>595</v>
      </c>
      <c r="D992" s="64" t="s">
        <v>48</v>
      </c>
      <c r="E992" s="199">
        <f>E991*1.1</f>
        <v>108.84500000000001</v>
      </c>
    </row>
    <row r="993" spans="1:8" s="20" customFormat="1" ht="27.75" customHeight="1" x14ac:dyDescent="0.3">
      <c r="A993" s="281">
        <v>5</v>
      </c>
      <c r="B993" s="11" t="s">
        <v>50</v>
      </c>
      <c r="C993" s="257" t="s">
        <v>601</v>
      </c>
      <c r="D993" s="255" t="s">
        <v>192</v>
      </c>
      <c r="E993" s="199">
        <f>E994+E995</f>
        <v>249.94</v>
      </c>
      <c r="F993" s="358"/>
      <c r="G993" s="358"/>
      <c r="H993" s="358"/>
    </row>
    <row r="994" spans="1:8" s="20" customFormat="1" ht="30.75" customHeight="1" x14ac:dyDescent="0.2">
      <c r="A994" s="11"/>
      <c r="B994" s="211"/>
      <c r="C994" s="200" t="s">
        <v>780</v>
      </c>
      <c r="D994" s="287" t="s">
        <v>39</v>
      </c>
      <c r="E994" s="88">
        <v>55</v>
      </c>
    </row>
    <row r="995" spans="1:8" s="20" customFormat="1" ht="30.75" customHeight="1" x14ac:dyDescent="0.2">
      <c r="A995" s="11"/>
      <c r="B995" s="211"/>
      <c r="C995" s="200" t="s">
        <v>781</v>
      </c>
      <c r="D995" s="287" t="s">
        <v>39</v>
      </c>
      <c r="E995" s="88">
        <v>194.94</v>
      </c>
    </row>
    <row r="996" spans="1:8" s="20" customFormat="1" ht="30.75" customHeight="1" x14ac:dyDescent="0.2">
      <c r="A996" s="11"/>
      <c r="B996" s="211"/>
      <c r="C996" s="200" t="s">
        <v>602</v>
      </c>
      <c r="D996" s="287" t="s">
        <v>39</v>
      </c>
      <c r="E996" s="88">
        <v>7.7</v>
      </c>
    </row>
    <row r="997" spans="1:8" s="20" customFormat="1" ht="27.75" customHeight="1" x14ac:dyDescent="0.2">
      <c r="A997" s="11"/>
      <c r="B997" s="211"/>
      <c r="C997" s="263" t="s">
        <v>603</v>
      </c>
      <c r="D997" s="64" t="s">
        <v>65</v>
      </c>
      <c r="E997" s="88">
        <f>E993*0.2*0.2*1.1</f>
        <v>10.99736</v>
      </c>
    </row>
    <row r="998" spans="1:8" s="20" customFormat="1" ht="34.5" customHeight="1" x14ac:dyDescent="0.2">
      <c r="A998" s="236"/>
      <c r="B998" s="285"/>
      <c r="C998" s="286" t="s">
        <v>604</v>
      </c>
      <c r="D998" s="198"/>
      <c r="E998" s="88"/>
    </row>
    <row r="999" spans="1:8" s="20" customFormat="1" ht="39" customHeight="1" x14ac:dyDescent="0.2">
      <c r="A999" s="281">
        <v>1</v>
      </c>
      <c r="B999" s="11" t="s">
        <v>50</v>
      </c>
      <c r="C999" s="257" t="s">
        <v>605</v>
      </c>
      <c r="D999" s="198" t="s">
        <v>48</v>
      </c>
      <c r="E999" s="174">
        <v>420.94</v>
      </c>
    </row>
    <row r="1000" spans="1:8" s="20" customFormat="1" ht="30.75" customHeight="1" x14ac:dyDescent="0.2">
      <c r="A1000" s="11"/>
      <c r="B1000" s="211"/>
      <c r="C1000" s="200" t="s">
        <v>606</v>
      </c>
      <c r="D1000" s="198" t="s">
        <v>48</v>
      </c>
      <c r="E1000" s="174">
        <v>420.94</v>
      </c>
    </row>
    <row r="1001" spans="1:8" s="20" customFormat="1" ht="30.75" customHeight="1" x14ac:dyDescent="0.2">
      <c r="A1001" s="11"/>
      <c r="B1001" s="211"/>
      <c r="C1001" s="200" t="s">
        <v>607</v>
      </c>
      <c r="D1001" s="198" t="s">
        <v>48</v>
      </c>
      <c r="E1001" s="174">
        <v>420.94</v>
      </c>
    </row>
    <row r="1002" spans="1:8" s="20" customFormat="1" ht="30.75" customHeight="1" x14ac:dyDescent="0.2">
      <c r="A1002" s="11"/>
      <c r="B1002" s="211"/>
      <c r="C1002" s="288" t="s">
        <v>608</v>
      </c>
      <c r="D1002" s="198" t="s">
        <v>609</v>
      </c>
      <c r="E1002" s="174">
        <v>24.98</v>
      </c>
    </row>
    <row r="1003" spans="1:8" s="20" customFormat="1" ht="34.5" customHeight="1" x14ac:dyDescent="0.2">
      <c r="A1003" s="11"/>
      <c r="B1003" s="211"/>
      <c r="C1003" s="200" t="s">
        <v>610</v>
      </c>
      <c r="D1003" s="198" t="s">
        <v>118</v>
      </c>
      <c r="E1003" s="88">
        <v>1</v>
      </c>
    </row>
    <row r="1004" spans="1:8" s="20" customFormat="1" ht="34.5" customHeight="1" x14ac:dyDescent="0.2">
      <c r="A1004" s="272"/>
      <c r="B1004" s="53"/>
      <c r="C1004" s="273" t="s">
        <v>611</v>
      </c>
      <c r="D1004" s="198"/>
      <c r="E1004" s="88"/>
    </row>
    <row r="1005" spans="1:8" s="20" customFormat="1" ht="47.25" customHeight="1" x14ac:dyDescent="0.2">
      <c r="A1005" s="281">
        <v>1</v>
      </c>
      <c r="B1005" s="11" t="s">
        <v>50</v>
      </c>
      <c r="C1005" s="257" t="s">
        <v>612</v>
      </c>
      <c r="D1005" s="198" t="s">
        <v>118</v>
      </c>
      <c r="E1005" s="174">
        <v>3</v>
      </c>
    </row>
    <row r="1006" spans="1:8" s="20" customFormat="1" ht="46.5" customHeight="1" x14ac:dyDescent="0.2">
      <c r="A1006" s="11"/>
      <c r="B1006" s="211"/>
      <c r="C1006" s="200" t="s">
        <v>625</v>
      </c>
      <c r="D1006" s="198" t="s">
        <v>118</v>
      </c>
      <c r="E1006" s="88">
        <v>3</v>
      </c>
    </row>
    <row r="1007" spans="1:8" s="20" customFormat="1" ht="39" customHeight="1" x14ac:dyDescent="0.2">
      <c r="A1007" s="281">
        <v>2</v>
      </c>
      <c r="B1007" s="11" t="s">
        <v>50</v>
      </c>
      <c r="C1007" s="257" t="s">
        <v>613</v>
      </c>
      <c r="D1007" s="198" t="s">
        <v>78</v>
      </c>
      <c r="E1007" s="174">
        <v>1</v>
      </c>
    </row>
    <row r="1008" spans="1:8" s="20" customFormat="1" ht="34.5" customHeight="1" x14ac:dyDescent="0.2">
      <c r="A1008" s="11"/>
      <c r="B1008" s="211"/>
      <c r="C1008" s="200" t="s">
        <v>614</v>
      </c>
      <c r="D1008" s="198" t="s">
        <v>78</v>
      </c>
      <c r="E1008" s="88">
        <v>1</v>
      </c>
    </row>
    <row r="1009" spans="1:5" s="20" customFormat="1" ht="27.75" customHeight="1" x14ac:dyDescent="0.2">
      <c r="A1009" s="11"/>
      <c r="B1009" s="211"/>
      <c r="C1009" s="263" t="s">
        <v>603</v>
      </c>
      <c r="D1009" s="64" t="s">
        <v>65</v>
      </c>
      <c r="E1009" s="88">
        <v>0.1</v>
      </c>
    </row>
    <row r="1010" spans="1:5" s="20" customFormat="1" ht="47.25" customHeight="1" x14ac:dyDescent="0.2">
      <c r="A1010" s="281">
        <v>3</v>
      </c>
      <c r="B1010" s="11" t="s">
        <v>50</v>
      </c>
      <c r="C1010" s="257" t="s">
        <v>615</v>
      </c>
      <c r="D1010" s="198" t="s">
        <v>78</v>
      </c>
      <c r="E1010" s="174">
        <v>3</v>
      </c>
    </row>
    <row r="1011" spans="1:5" s="20" customFormat="1" ht="34.5" customHeight="1" x14ac:dyDescent="0.2">
      <c r="A1011" s="11"/>
      <c r="B1011" s="211"/>
      <c r="C1011" s="200" t="s">
        <v>616</v>
      </c>
      <c r="D1011" s="198" t="s">
        <v>78</v>
      </c>
      <c r="E1011" s="88">
        <v>1</v>
      </c>
    </row>
    <row r="1012" spans="1:5" s="20" customFormat="1" ht="27.75" customHeight="1" x14ac:dyDescent="0.2">
      <c r="A1012" s="11"/>
      <c r="B1012" s="211"/>
      <c r="C1012" s="263" t="s">
        <v>603</v>
      </c>
      <c r="D1012" s="64" t="s">
        <v>65</v>
      </c>
      <c r="E1012" s="88">
        <v>0.05</v>
      </c>
    </row>
    <row r="1013" spans="1:5" s="20" customFormat="1" ht="34.5" customHeight="1" x14ac:dyDescent="0.2">
      <c r="A1013" s="11"/>
      <c r="B1013" s="211"/>
      <c r="C1013" s="200" t="s">
        <v>617</v>
      </c>
      <c r="D1013" s="198" t="s">
        <v>78</v>
      </c>
      <c r="E1013" s="88">
        <v>2</v>
      </c>
    </row>
    <row r="1014" spans="1:5" s="20" customFormat="1" ht="47.25" customHeight="1" x14ac:dyDescent="0.2">
      <c r="A1014" s="281">
        <v>4</v>
      </c>
      <c r="B1014" s="11" t="s">
        <v>50</v>
      </c>
      <c r="C1014" s="257" t="s">
        <v>618</v>
      </c>
      <c r="D1014" s="198" t="s">
        <v>118</v>
      </c>
      <c r="E1014" s="174">
        <v>1</v>
      </c>
    </row>
    <row r="1015" spans="1:5" s="20" customFormat="1" ht="34.5" customHeight="1" x14ac:dyDescent="0.2">
      <c r="A1015" s="11"/>
      <c r="B1015" s="211"/>
      <c r="C1015" s="200" t="s">
        <v>619</v>
      </c>
      <c r="D1015" s="198" t="s">
        <v>118</v>
      </c>
      <c r="E1015" s="88">
        <v>1</v>
      </c>
    </row>
    <row r="1016" spans="1:5" s="20" customFormat="1" ht="27.75" customHeight="1" x14ac:dyDescent="0.2">
      <c r="A1016" s="11"/>
      <c r="B1016" s="211"/>
      <c r="C1016" s="263" t="s">
        <v>603</v>
      </c>
      <c r="D1016" s="64" t="s">
        <v>65</v>
      </c>
      <c r="E1016" s="88">
        <v>0.95</v>
      </c>
    </row>
    <row r="1017" spans="1:5" s="20" customFormat="1" ht="31.5" customHeight="1" x14ac:dyDescent="0.2">
      <c r="A1017" s="281">
        <v>5</v>
      </c>
      <c r="B1017" s="11" t="s">
        <v>50</v>
      </c>
      <c r="C1017" s="257" t="s">
        <v>620</v>
      </c>
      <c r="D1017" s="198" t="s">
        <v>78</v>
      </c>
      <c r="E1017" s="174">
        <v>38</v>
      </c>
    </row>
    <row r="1018" spans="1:5" s="20" customFormat="1" ht="34.5" customHeight="1" x14ac:dyDescent="0.2">
      <c r="A1018" s="11"/>
      <c r="B1018" s="211"/>
      <c r="C1018" s="200" t="s">
        <v>621</v>
      </c>
      <c r="D1018" s="64" t="s">
        <v>78</v>
      </c>
      <c r="E1018" s="88">
        <v>38</v>
      </c>
    </row>
    <row r="1019" spans="1:5" s="20" customFormat="1" ht="34.5" customHeight="1" x14ac:dyDescent="0.2">
      <c r="A1019" s="11"/>
      <c r="B1019" s="211"/>
      <c r="C1019" s="200" t="s">
        <v>622</v>
      </c>
      <c r="D1019" s="64" t="s">
        <v>118</v>
      </c>
      <c r="E1019" s="88">
        <v>1</v>
      </c>
    </row>
    <row r="1020" spans="1:5" s="20" customFormat="1" ht="31.5" customHeight="1" x14ac:dyDescent="0.2">
      <c r="A1020" s="281">
        <v>6</v>
      </c>
      <c r="B1020" s="11" t="s">
        <v>50</v>
      </c>
      <c r="C1020" s="257" t="s">
        <v>623</v>
      </c>
      <c r="D1020" s="198" t="s">
        <v>48</v>
      </c>
      <c r="E1020" s="174">
        <v>949</v>
      </c>
    </row>
    <row r="1021" spans="1:5" s="20" customFormat="1" ht="34.5" customHeight="1" x14ac:dyDescent="0.2">
      <c r="A1021" s="11"/>
      <c r="B1021" s="211"/>
      <c r="C1021" s="200" t="s">
        <v>624</v>
      </c>
      <c r="D1021" s="64" t="s">
        <v>65</v>
      </c>
      <c r="E1021" s="88">
        <f>E1020*0.2*1.1</f>
        <v>208.78000000000003</v>
      </c>
    </row>
    <row r="1022" spans="1:5" s="20" customFormat="1" ht="27.75" customHeight="1" x14ac:dyDescent="0.2">
      <c r="A1022" s="11"/>
      <c r="B1022" s="211"/>
      <c r="C1022" s="200" t="s">
        <v>52</v>
      </c>
      <c r="D1022" s="64" t="s">
        <v>156</v>
      </c>
      <c r="E1022" s="88">
        <v>38</v>
      </c>
    </row>
    <row r="1023" spans="1:5" s="20" customFormat="1" ht="24" customHeight="1" x14ac:dyDescent="0.2">
      <c r="A1023" s="10"/>
      <c r="B1023" s="10"/>
      <c r="C1023" s="12" t="s">
        <v>55</v>
      </c>
      <c r="D1023" s="368"/>
      <c r="E1023" s="368"/>
    </row>
    <row r="1024" spans="1:5" s="20" customFormat="1" ht="21.6" customHeight="1" x14ac:dyDescent="0.2">
      <c r="A1024" s="73"/>
      <c r="B1024" s="68"/>
      <c r="C1024" s="420" t="s">
        <v>185</v>
      </c>
      <c r="D1024" s="421"/>
      <c r="E1024" s="422"/>
    </row>
    <row r="1025" spans="1:6" s="20" customFormat="1" ht="21.6" customHeight="1" x14ac:dyDescent="0.2">
      <c r="A1025" s="77"/>
      <c r="B1025" s="68"/>
      <c r="C1025" s="411" t="s">
        <v>56</v>
      </c>
      <c r="D1025" s="412"/>
      <c r="E1025" s="412"/>
    </row>
    <row r="1026" spans="1:6" s="20" customFormat="1" ht="24" customHeight="1" x14ac:dyDescent="0.2">
      <c r="A1026" s="15"/>
      <c r="B1026" s="15"/>
      <c r="C1026" s="17"/>
      <c r="D1026" s="17"/>
      <c r="E1026" s="17"/>
    </row>
    <row r="1027" spans="1:6" s="20" customFormat="1" ht="21" customHeight="1" x14ac:dyDescent="0.2">
      <c r="A1027" s="19" t="s">
        <v>57</v>
      </c>
      <c r="B1027" s="173"/>
      <c r="D1027" s="80"/>
      <c r="E1027" s="80"/>
      <c r="F1027" s="80"/>
    </row>
    <row r="1028" spans="1:6" s="20" customFormat="1" ht="24" customHeight="1" x14ac:dyDescent="0.2">
      <c r="A1028" s="60"/>
      <c r="B1028" s="60"/>
      <c r="C1028" s="175"/>
      <c r="D1028" s="175"/>
      <c r="E1028" s="175"/>
      <c r="F1028" s="175"/>
    </row>
    <row r="1029" spans="1:6" s="20" customFormat="1" ht="24" customHeight="1" x14ac:dyDescent="0.2">
      <c r="A1029" s="60"/>
      <c r="B1029" s="60"/>
      <c r="C1029" s="175"/>
      <c r="D1029" s="175"/>
      <c r="E1029" s="175"/>
      <c r="F1029" s="175"/>
    </row>
    <row r="1030" spans="1:6" s="171" customFormat="1" x14ac:dyDescent="0.25">
      <c r="A1030" s="176"/>
      <c r="B1030" s="176"/>
      <c r="D1030" s="177"/>
      <c r="E1030" s="177"/>
      <c r="F1030" s="177"/>
    </row>
    <row r="1031" spans="1:6" s="171" customFormat="1" x14ac:dyDescent="0.25">
      <c r="A1031" s="176"/>
      <c r="B1031" s="176"/>
      <c r="D1031" s="177"/>
      <c r="E1031" s="177"/>
      <c r="F1031" s="177"/>
    </row>
    <row r="1032" spans="1:6" s="23" customFormat="1" ht="12" x14ac:dyDescent="0.2">
      <c r="A1032" s="359"/>
    </row>
    <row r="1033" spans="1:6" s="23" customFormat="1" ht="12" x14ac:dyDescent="0.2">
      <c r="A1033" s="359"/>
    </row>
    <row r="1034" spans="1:6" s="23" customFormat="1" ht="12" x14ac:dyDescent="0.2">
      <c r="A1034" s="359"/>
    </row>
    <row r="1035" spans="1:6" s="23" customFormat="1" ht="12" x14ac:dyDescent="0.2">
      <c r="A1035" s="359"/>
    </row>
    <row r="1036" spans="1:6" s="23" customFormat="1" ht="12" x14ac:dyDescent="0.2">
      <c r="A1036" s="359"/>
    </row>
    <row r="1037" spans="1:6" s="23" customFormat="1" ht="12" x14ac:dyDescent="0.2">
      <c r="A1037" s="359"/>
    </row>
    <row r="1038" spans="1:6" s="23" customFormat="1" ht="12" x14ac:dyDescent="0.2">
      <c r="A1038" s="359"/>
    </row>
    <row r="1039" spans="1:6" s="23" customFormat="1" ht="12" x14ac:dyDescent="0.2">
      <c r="A1039" s="359"/>
    </row>
    <row r="1040" spans="1:6" s="23" customFormat="1" ht="12" x14ac:dyDescent="0.2">
      <c r="A1040" s="359"/>
    </row>
    <row r="1041" spans="1:1" s="23" customFormat="1" ht="12" x14ac:dyDescent="0.2">
      <c r="A1041" s="359"/>
    </row>
    <row r="1042" spans="1:1" s="23" customFormat="1" ht="12" x14ac:dyDescent="0.2">
      <c r="A1042" s="359"/>
    </row>
    <row r="1043" spans="1:1" s="23" customFormat="1" ht="12" x14ac:dyDescent="0.2">
      <c r="A1043" s="359"/>
    </row>
    <row r="1044" spans="1:1" s="23" customFormat="1" ht="12" x14ac:dyDescent="0.2">
      <c r="A1044" s="359"/>
    </row>
    <row r="1045" spans="1:1" s="23" customFormat="1" ht="12" x14ac:dyDescent="0.2">
      <c r="A1045" s="359"/>
    </row>
    <row r="1046" spans="1:1" s="23" customFormat="1" ht="12" x14ac:dyDescent="0.2">
      <c r="A1046" s="359"/>
    </row>
    <row r="1047" spans="1:1" s="23" customFormat="1" ht="12" x14ac:dyDescent="0.2">
      <c r="A1047" s="359"/>
    </row>
    <row r="1048" spans="1:1" s="23" customFormat="1" ht="12" x14ac:dyDescent="0.2">
      <c r="A1048" s="359"/>
    </row>
    <row r="1049" spans="1:1" s="23" customFormat="1" ht="12" x14ac:dyDescent="0.2">
      <c r="A1049" s="359"/>
    </row>
    <row r="1050" spans="1:1" s="23" customFormat="1" ht="12" x14ac:dyDescent="0.2">
      <c r="A1050" s="359"/>
    </row>
    <row r="1051" spans="1:1" s="23" customFormat="1" ht="12" x14ac:dyDescent="0.2">
      <c r="A1051" s="359"/>
    </row>
    <row r="1052" spans="1:1" s="23" customFormat="1" ht="12" x14ac:dyDescent="0.2">
      <c r="A1052" s="359"/>
    </row>
    <row r="1053" spans="1:1" s="23" customFormat="1" ht="12" x14ac:dyDescent="0.2">
      <c r="A1053" s="359"/>
    </row>
    <row r="1054" spans="1:1" s="23" customFormat="1" ht="12" x14ac:dyDescent="0.2">
      <c r="A1054" s="359"/>
    </row>
    <row r="1055" spans="1:1" s="23" customFormat="1" ht="12" x14ac:dyDescent="0.2">
      <c r="A1055" s="359"/>
    </row>
    <row r="1056" spans="1:1" s="23" customFormat="1" ht="12" x14ac:dyDescent="0.2">
      <c r="A1056" s="359"/>
    </row>
    <row r="1057" spans="1:2" s="23" customFormat="1" ht="12" x14ac:dyDescent="0.2">
      <c r="A1057" s="359"/>
    </row>
    <row r="1058" spans="1:2" s="23" customFormat="1" ht="12" x14ac:dyDescent="0.2">
      <c r="A1058" s="359"/>
    </row>
    <row r="1059" spans="1:2" s="23" customFormat="1" x14ac:dyDescent="0.2">
      <c r="A1059" s="359"/>
      <c r="B1059" s="22"/>
    </row>
    <row r="1060" spans="1:2" s="23" customFormat="1" x14ac:dyDescent="0.2">
      <c r="A1060" s="359"/>
      <c r="B1060" s="37"/>
    </row>
    <row r="1061" spans="1:2" ht="12" x14ac:dyDescent="0.2">
      <c r="B1061" s="19"/>
    </row>
  </sheetData>
  <mergeCells count="210">
    <mergeCell ref="B8:D8"/>
    <mergeCell ref="B10:G10"/>
    <mergeCell ref="B13:E13"/>
    <mergeCell ref="B14:F14"/>
    <mergeCell ref="C34:G34"/>
    <mergeCell ref="B68:G68"/>
    <mergeCell ref="B69:G69"/>
    <mergeCell ref="B72:E72"/>
    <mergeCell ref="B78:G78"/>
    <mergeCell ref="B80:B81"/>
    <mergeCell ref="C80:C81"/>
    <mergeCell ref="D80:D81"/>
    <mergeCell ref="E80:G80"/>
    <mergeCell ref="B45:D45"/>
    <mergeCell ref="B47:G47"/>
    <mergeCell ref="B51:E51"/>
    <mergeCell ref="B52:F52"/>
    <mergeCell ref="C63:G63"/>
    <mergeCell ref="C1025:E1025"/>
    <mergeCell ref="A913:F913"/>
    <mergeCell ref="A914:F914"/>
    <mergeCell ref="A917:D917"/>
    <mergeCell ref="A918:F918"/>
    <mergeCell ref="A919:D919"/>
    <mergeCell ref="A923:A924"/>
    <mergeCell ref="B923:B924"/>
    <mergeCell ref="C923:C924"/>
    <mergeCell ref="D923:D924"/>
    <mergeCell ref="C1024:E1024"/>
    <mergeCell ref="E923:E924"/>
    <mergeCell ref="F923:F924"/>
    <mergeCell ref="A909:E909"/>
    <mergeCell ref="A952:F952"/>
    <mergeCell ref="A953:F953"/>
    <mergeCell ref="A955:D955"/>
    <mergeCell ref="A960:A961"/>
    <mergeCell ref="B960:B961"/>
    <mergeCell ref="C960:C961"/>
    <mergeCell ref="D960:D961"/>
    <mergeCell ref="E960:E961"/>
    <mergeCell ref="A926:F926"/>
    <mergeCell ref="A933:F933"/>
    <mergeCell ref="A937:F937"/>
    <mergeCell ref="C947:E947"/>
    <mergeCell ref="C948:F948"/>
    <mergeCell ref="A822:C822"/>
    <mergeCell ref="A823:E823"/>
    <mergeCell ref="A824:C824"/>
    <mergeCell ref="A906:E906"/>
    <mergeCell ref="A907:E907"/>
    <mergeCell ref="A802:E802"/>
    <mergeCell ref="A807:E807"/>
    <mergeCell ref="C813:E813"/>
    <mergeCell ref="C814:E814"/>
    <mergeCell ref="A818:E818"/>
    <mergeCell ref="A819:E819"/>
    <mergeCell ref="A762:E762"/>
    <mergeCell ref="A769:E769"/>
    <mergeCell ref="A772:E772"/>
    <mergeCell ref="A778:E778"/>
    <mergeCell ref="A783:E783"/>
    <mergeCell ref="A794:E794"/>
    <mergeCell ref="A748:E748"/>
    <mergeCell ref="A753:D753"/>
    <mergeCell ref="A754:E754"/>
    <mergeCell ref="A755:C755"/>
    <mergeCell ref="A759:A760"/>
    <mergeCell ref="B759:B760"/>
    <mergeCell ref="C759:C760"/>
    <mergeCell ref="D759:D760"/>
    <mergeCell ref="E759:E760"/>
    <mergeCell ref="A685:E685"/>
    <mergeCell ref="A706:E706"/>
    <mergeCell ref="A713:E713"/>
    <mergeCell ref="A732:E732"/>
    <mergeCell ref="C743:E743"/>
    <mergeCell ref="C744:E744"/>
    <mergeCell ref="A676:C676"/>
    <mergeCell ref="A677:E677"/>
    <mergeCell ref="A678:C678"/>
    <mergeCell ref="A682:A683"/>
    <mergeCell ref="B682:B683"/>
    <mergeCell ref="C682:C683"/>
    <mergeCell ref="D682:D683"/>
    <mergeCell ref="E682:E683"/>
    <mergeCell ref="D663:F663"/>
    <mergeCell ref="A668:E668"/>
    <mergeCell ref="A669:D669"/>
    <mergeCell ref="A670:C670"/>
    <mergeCell ref="A671:D671"/>
    <mergeCell ref="A672:C672"/>
    <mergeCell ref="A610:F610"/>
    <mergeCell ref="A620:F620"/>
    <mergeCell ref="A630:F630"/>
    <mergeCell ref="A636:F636"/>
    <mergeCell ref="A640:F640"/>
    <mergeCell ref="C662:F662"/>
    <mergeCell ref="A607:A608"/>
    <mergeCell ref="B607:B608"/>
    <mergeCell ref="C607:C608"/>
    <mergeCell ref="D607:D608"/>
    <mergeCell ref="E607:E608"/>
    <mergeCell ref="F607:F608"/>
    <mergeCell ref="D593:F593"/>
    <mergeCell ref="A598:F598"/>
    <mergeCell ref="A599:F599"/>
    <mergeCell ref="A602:E602"/>
    <mergeCell ref="A603:F603"/>
    <mergeCell ref="A604:D604"/>
    <mergeCell ref="F553:F554"/>
    <mergeCell ref="A556:F556"/>
    <mergeCell ref="A567:F567"/>
    <mergeCell ref="A579:F579"/>
    <mergeCell ref="A585:F585"/>
    <mergeCell ref="C592:F592"/>
    <mergeCell ref="A550:D550"/>
    <mergeCell ref="A553:A554"/>
    <mergeCell ref="B553:B554"/>
    <mergeCell ref="C553:C554"/>
    <mergeCell ref="D553:D554"/>
    <mergeCell ref="E553:E554"/>
    <mergeCell ref="C538:F538"/>
    <mergeCell ref="C539:F539"/>
    <mergeCell ref="A544:F544"/>
    <mergeCell ref="A545:F545"/>
    <mergeCell ref="A548:E548"/>
    <mergeCell ref="A549:F549"/>
    <mergeCell ref="A512:F512"/>
    <mergeCell ref="A513:C513"/>
    <mergeCell ref="A516:A517"/>
    <mergeCell ref="B516:B517"/>
    <mergeCell ref="C516:C517"/>
    <mergeCell ref="D516:D517"/>
    <mergeCell ref="E516:E517"/>
    <mergeCell ref="F516:F517"/>
    <mergeCell ref="C442:E442"/>
    <mergeCell ref="C443:E443"/>
    <mergeCell ref="A507:F507"/>
    <mergeCell ref="A508:F508"/>
    <mergeCell ref="A511:E511"/>
    <mergeCell ref="A377:E377"/>
    <mergeCell ref="A380:D380"/>
    <mergeCell ref="A385:A386"/>
    <mergeCell ref="B385:B386"/>
    <mergeCell ref="C385:C386"/>
    <mergeCell ref="D385:D386"/>
    <mergeCell ref="E385:E386"/>
    <mergeCell ref="A449:E449"/>
    <mergeCell ref="A452:D452"/>
    <mergeCell ref="C501:E501"/>
    <mergeCell ref="C502:E502"/>
    <mergeCell ref="A457:A458"/>
    <mergeCell ref="B457:B458"/>
    <mergeCell ref="C457:C458"/>
    <mergeCell ref="D457:D458"/>
    <mergeCell ref="E457:E458"/>
    <mergeCell ref="A448:G448"/>
    <mergeCell ref="D313:D314"/>
    <mergeCell ref="E313:E314"/>
    <mergeCell ref="C298:E298"/>
    <mergeCell ref="C299:E299"/>
    <mergeCell ref="A304:E304"/>
    <mergeCell ref="A305:E305"/>
    <mergeCell ref="A308:D308"/>
    <mergeCell ref="E242:E243"/>
    <mergeCell ref="A180:E180"/>
    <mergeCell ref="A181:E181"/>
    <mergeCell ref="A184:D184"/>
    <mergeCell ref="A188:A189"/>
    <mergeCell ref="B188:B189"/>
    <mergeCell ref="C188:C189"/>
    <mergeCell ref="A242:A243"/>
    <mergeCell ref="B242:B243"/>
    <mergeCell ref="C242:C243"/>
    <mergeCell ref="A234:E234"/>
    <mergeCell ref="A376:E376"/>
    <mergeCell ref="C371:E371"/>
    <mergeCell ref="C372:E372"/>
    <mergeCell ref="A114:E114"/>
    <mergeCell ref="A115:E115"/>
    <mergeCell ref="A118:D118"/>
    <mergeCell ref="A122:A123"/>
    <mergeCell ref="B122:B123"/>
    <mergeCell ref="C122:C123"/>
    <mergeCell ref="D122:D123"/>
    <mergeCell ref="E122:E123"/>
    <mergeCell ref="A152:D152"/>
    <mergeCell ref="A157:A158"/>
    <mergeCell ref="B157:B158"/>
    <mergeCell ref="C157:C158"/>
    <mergeCell ref="D157:D158"/>
    <mergeCell ref="E157:E158"/>
    <mergeCell ref="C142:E142"/>
    <mergeCell ref="C173:E173"/>
    <mergeCell ref="C174:E174"/>
    <mergeCell ref="A233:E233"/>
    <mergeCell ref="A313:A314"/>
    <mergeCell ref="B313:B314"/>
    <mergeCell ref="C313:C314"/>
    <mergeCell ref="C143:E143"/>
    <mergeCell ref="A148:E148"/>
    <mergeCell ref="A149:E149"/>
    <mergeCell ref="D242:D243"/>
    <mergeCell ref="A237:D237"/>
    <mergeCell ref="D188:D189"/>
    <mergeCell ref="E188:E189"/>
    <mergeCell ref="C226:E226"/>
    <mergeCell ref="H80:H81"/>
    <mergeCell ref="C227:E227"/>
    <mergeCell ref="C111:G11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Darbinieks</cp:lastModifiedBy>
  <dcterms:created xsi:type="dcterms:W3CDTF">2016-05-31T01:47:13Z</dcterms:created>
  <dcterms:modified xsi:type="dcterms:W3CDTF">2016-06-20T11:45:54Z</dcterms:modified>
</cp:coreProperties>
</file>