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Sportzāle" sheetId="1" r:id="rId1"/>
    <sheet name="Sheet1" sheetId="2" r:id="rId2"/>
  </sheets>
  <definedNames/>
  <calcPr fullCalcOnLoad="1"/>
</workbook>
</file>

<file path=xl/comments1.xml><?xml version="1.0" encoding="utf-8"?>
<comments xmlns="http://schemas.openxmlformats.org/spreadsheetml/2006/main">
  <authors>
    <author>Janis Volks</author>
  </authors>
  <commentList>
    <comment ref="C778" authorId="0">
      <text>
        <r>
          <rPr>
            <b/>
            <sz val="9"/>
            <rFont val="Tahoma"/>
            <family val="2"/>
          </rPr>
          <t>Janis Volks:</t>
        </r>
        <r>
          <rPr>
            <sz val="9"/>
            <rFont val="Tahoma"/>
            <family val="2"/>
          </rPr>
          <t xml:space="preserve">
</t>
        </r>
      </text>
    </comment>
  </commentList>
</comments>
</file>

<file path=xl/sharedStrings.xml><?xml version="1.0" encoding="utf-8"?>
<sst xmlns="http://schemas.openxmlformats.org/spreadsheetml/2006/main" count="1513" uniqueCount="741">
  <si>
    <t xml:space="preserve">Darbu apjomu saraksts </t>
  </si>
  <si>
    <t xml:space="preserve">Kaunatas vidusskolas sporta zāles piebūves rekonstrukcija </t>
  </si>
  <si>
    <t>(darba veids vai konstruktīvā nosaukums)</t>
  </si>
  <si>
    <t xml:space="preserve">Būves nosaukums: Kaunatas vidusskolas sporta zāles piebūves rekonstrukcija </t>
  </si>
  <si>
    <r>
      <t xml:space="preserve">Objekta nosaukums:  </t>
    </r>
    <r>
      <rPr>
        <u val="single"/>
        <sz val="11"/>
        <rFont val="Arial Narrow"/>
        <family val="2"/>
      </rPr>
      <t>" Kaunatas vidusskolas sporta zāles piebūves rekonstrukcija  ”</t>
    </r>
  </si>
  <si>
    <t>Būves adrese:             Rāznas iela 17,  Kaunata, Kaunatas pagasts, Rēzeknes novads</t>
  </si>
  <si>
    <t>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t>
  </si>
  <si>
    <t>N.p.k.</t>
  </si>
  <si>
    <t>Kods</t>
  </si>
  <si>
    <t>Darba nosaukums</t>
  </si>
  <si>
    <t>Mēra vien.</t>
  </si>
  <si>
    <t>Daudz.</t>
  </si>
  <si>
    <t>Jumta seguma atjaunošana un bēniņu siltināšana</t>
  </si>
  <si>
    <t>1. Demontāžas darbi</t>
  </si>
  <si>
    <t>Vecā jumta sguma  demontāža un utilizācija</t>
  </si>
  <si>
    <t>m2</t>
  </si>
  <si>
    <t>Retinātā latojuma  demontāža</t>
  </si>
  <si>
    <t>Būvgružu iekraušana   autotransportā</t>
  </si>
  <si>
    <t>100m3</t>
  </si>
  <si>
    <t xml:space="preserve">Būvgružu  aizvešana    </t>
  </si>
  <si>
    <t>t/km</t>
  </si>
  <si>
    <t>Būvgružu  utillizācija</t>
  </si>
  <si>
    <t>m3</t>
  </si>
  <si>
    <t>3. Bēniņu siltināšana</t>
  </si>
  <si>
    <t>Bēniņu tīrīšana</t>
  </si>
  <si>
    <t xml:space="preserve">Tvaika izolācija </t>
  </si>
  <si>
    <t xml:space="preserve"> Bēniņu pārseguma siltināšana  ar  PAROC UNS37 akmens  vates  paklājiem   200mm</t>
  </si>
  <si>
    <t>Akmens  vate  UNS 37 200mm</t>
  </si>
  <si>
    <t>Vēja aizsardzības plāksne WAS35 - 50mm</t>
  </si>
  <si>
    <t>PAROC WAS35 - 50mm</t>
  </si>
  <si>
    <t>Bēniņu laipas seguma montāža</t>
  </si>
  <si>
    <t xml:space="preserve">zāģmateriāli </t>
  </si>
  <si>
    <t>stiprinājumi</t>
  </si>
  <si>
    <t>kg</t>
  </si>
  <si>
    <t>Bēniņu lūka  900x900 ar stacionārām kāpnēm</t>
  </si>
  <si>
    <t>gab</t>
  </si>
  <si>
    <t>Bēniņu lūka 900x900</t>
  </si>
  <si>
    <t>gab.</t>
  </si>
  <si>
    <t>Kāpnes jumta lūkām</t>
  </si>
  <si>
    <t>4. Jumts</t>
  </si>
  <si>
    <t>Spāru  konstrukcijas pagarināšana ar 60x175mm no   antiseptētiem  zāģmateriāliem</t>
  </si>
  <si>
    <t>Antiseptētie  zāģmateriāli</t>
  </si>
  <si>
    <t>Antiseptiskā  pasta</t>
  </si>
  <si>
    <t>Metāla  stiprinājumi</t>
  </si>
  <si>
    <t>Spāru  konstrukcijas dāļējs remonts no   antiseptētiem  zāģmateriāliem</t>
  </si>
  <si>
    <t>Ruberoīds</t>
  </si>
  <si>
    <t>Jumta  koka  konstrukciju  krāsošana  ar ugunsdrošo  krāsu</t>
  </si>
  <si>
    <t>Ugunsdrošā  krāsa</t>
  </si>
  <si>
    <t>Pretkondensāta  plēves JUTACON-130 ieklāšana  pa  esošām  spārēm, piestiprinot  to  ar  latām  22x50mm</t>
  </si>
  <si>
    <t xml:space="preserve">Pretkondensata  plēve   JUTACON-130 </t>
  </si>
  <si>
    <t>Latas  22x50mm</t>
  </si>
  <si>
    <t>Naglas</t>
  </si>
  <si>
    <t>Šķērslatojuma 32x100mm montāza solis 300mm</t>
  </si>
  <si>
    <t>Latas  32x100mm</t>
  </si>
  <si>
    <t xml:space="preserve">Jumta  segšana  ar  metāla ;oksnēm , pārklājuma veids RUUKI  CLASSIK b=0,65mm ar Pural pārklājumu </t>
  </si>
  <si>
    <t>RUUKKI Classic b=0,6mm</t>
  </si>
  <si>
    <t>Skrūves</t>
  </si>
  <si>
    <t>Kores  elementi</t>
  </si>
  <si>
    <t>m</t>
  </si>
  <si>
    <t>Plakanās  loksnes</t>
  </si>
  <si>
    <t>Jumta papildelementu montāža  no cinkota skārda (kore,karnīze,pieslēgumi pie izvadkanaliem,jumta piekļāvun pie sienām)</t>
  </si>
  <si>
    <t>Rannilla  specelementi</t>
  </si>
  <si>
    <t>Jumtinš izvadkanāliem-400x800mm</t>
  </si>
  <si>
    <t>Sniega  barjeras  piestiprināšana  jumta  konstrukcijai</t>
  </si>
  <si>
    <t>Sniega  barjera  l=3,00m</t>
  </si>
  <si>
    <t>Cilvēku  drošības  barjeras  piestiprināšana</t>
  </si>
  <si>
    <t>Drošības  barjera  l=6,00m</t>
  </si>
  <si>
    <t>Stiprinājumi</t>
  </si>
  <si>
    <t>Jumta malu apšūšana ar  Pinotex krāsotiem 25mm biez, dēļiem</t>
  </si>
  <si>
    <t>Apdares dēļi</t>
  </si>
  <si>
    <t xml:space="preserve">Pinotex </t>
  </si>
  <si>
    <t>Esošo skursteņu remonts ( 4m2)</t>
  </si>
  <si>
    <t>Ārējo ugusdzēsibas kāpņu 700mm  platumā (tērauda kvadratveida caurules  RAL 7023) ar papildelementiem  un platformu augšēja daļa montāža -1gab</t>
  </si>
  <si>
    <t>Nojumes , virs ieejas durvīm, izveidošana no vieglām konstrukcijām</t>
  </si>
  <si>
    <t>kompl</t>
  </si>
  <si>
    <t>Fasādes apdare</t>
  </si>
  <si>
    <t>Sastatņu  montāza un demontāža</t>
  </si>
  <si>
    <t xml:space="preserve">Sastatņu noma </t>
  </si>
  <si>
    <t>Ārejo palodžu demontāža</t>
  </si>
  <si>
    <t>Ūdens teknes,notekcaurules demontaža</t>
  </si>
  <si>
    <t>Logu un durvju nosegšana ar plēvi</t>
  </si>
  <si>
    <t xml:space="preserve">Apmetuma noņemšana no sporta zāles cokola </t>
  </si>
  <si>
    <t>2. Fasādes apdare</t>
  </si>
  <si>
    <t xml:space="preserve"> Ārsienu  siltināšana  ar  100mm  biezām  cietām  akmens  vates   plāksnēm PAROC FAS4 (vai analogiem),pielīmējot ar līmjavu un stiprinot ar dībeļiem vates stiprināšanai, staprslāņu apmetumu 1-1,5mm ar iestrādatu stikla šķiedras sietu,virsmas gruntēšanu un ar dekoratīvo  apmetumu  3-5mm un  krāsošanu  ar  tonētu  silikatkrāsu(pirms tam siltināmo sienu izlīdzinot nepieciešamajās vietās un aizšpaktelējot plaisas ar visiem šiem darbiem nepieciešamajiem palīgmateriāliem</t>
  </si>
  <si>
    <t>Cietā  akmens  vates  plātne  FAS 4  -100mm</t>
  </si>
  <si>
    <t>Līme  plātņu  pielīmēšanai</t>
  </si>
  <si>
    <t>Armējošais  siets</t>
  </si>
  <si>
    <t>Līme  armējošā  sieta  pielīmēšanai</t>
  </si>
  <si>
    <t>Dībeli</t>
  </si>
  <si>
    <t>Armējošās  kārtas  gruntskrāsa</t>
  </si>
  <si>
    <t>l</t>
  </si>
  <si>
    <t>Polimērminerālais  struktūrapmetums</t>
  </si>
  <si>
    <t>Grunts  zem  silikatkrāsas</t>
  </si>
  <si>
    <t>Silikatkrāsa  ar  tonējumu</t>
  </si>
  <si>
    <t>cokola profils</t>
  </si>
  <si>
    <t>dažādi stura profili</t>
  </si>
  <si>
    <t>Loga palodžu ķieģeļu izvirzījumu nokalšana</t>
  </si>
  <si>
    <t>Logu un durvju ārējo ailu malu apdare ar fasādes akmensvates  plātnēm PAROC FAB3 20mm pielīmējot ar līmjavu un stiprinot ar dībeļiem vates stiprināšanai, staprslāņu apmetumu 1-1,5mm ar iestrādatu stikla šķiedras sietu,virsmas gruntēšanu un ar dekoratīvo  apmetumu  3-5mm un  krāsošanu  ar  tonētu  silikatkrāsu</t>
  </si>
  <si>
    <t xml:space="preserve">Akmens vates plātnes FAB 3 20mm vai ekvivalents </t>
  </si>
  <si>
    <t>Līme plātņu pielīmēšanai</t>
  </si>
  <si>
    <t>Leņķītis ar sietu</t>
  </si>
  <si>
    <t xml:space="preserve"> Ārējo  palodžu  montāža</t>
  </si>
  <si>
    <t xml:space="preserve">Palodze </t>
  </si>
  <si>
    <t>Vates nesošā profila virs cokola kopā  ar lāseni montāza</t>
  </si>
  <si>
    <t>Ūdensnoteces  cauruļu   d=125mm RUUKKI  iebūve</t>
  </si>
  <si>
    <t>Caurule</t>
  </si>
  <si>
    <t>Piltuve</t>
  </si>
  <si>
    <t>Līkums</t>
  </si>
  <si>
    <t>Lejas  gals</t>
  </si>
  <si>
    <t xml:space="preserve">Stiprinājumi   mūra  sienas  </t>
  </si>
  <si>
    <t>Ūdenstekņu    d=150mm  iebūve</t>
  </si>
  <si>
    <t>Ūdensteknes  d=150mm</t>
  </si>
  <si>
    <t>Konektors</t>
  </si>
  <si>
    <t xml:space="preserve">Teknes  gals </t>
  </si>
  <si>
    <t>Āķi</t>
  </si>
  <si>
    <t>3.Cokola siltināšana</t>
  </si>
  <si>
    <t>Atrakt ēkas cokolu 0,5m dziļumā</t>
  </si>
  <si>
    <t>Cokola  virsmas  notīrīšana</t>
  </si>
  <si>
    <t xml:space="preserve">Cokola izlīdzināšana  ar javu  </t>
  </si>
  <si>
    <t>cementa java</t>
  </si>
  <si>
    <t>Cokola siltināšana ar almens vate Paroc GRS20 b=50mm,vai analogs</t>
  </si>
  <si>
    <t>almens vate Paroc GRS20 b=50mm,vai analogs</t>
  </si>
  <si>
    <t>līme</t>
  </si>
  <si>
    <t>dībeļi</t>
  </si>
  <si>
    <t>Cokola apmešana un krāsošana  virs zemes  līmeņa</t>
  </si>
  <si>
    <t>armējošais  siets</t>
  </si>
  <si>
    <t>līme,armējošā sieta pielīmēšanai</t>
  </si>
  <si>
    <t>līmmassas izlīdzinošā  kārta</t>
  </si>
  <si>
    <t>krāsa un grunts</t>
  </si>
  <si>
    <t>Sporta zāles cokola atjaunošana (gruntēšana,izlīdzināšana ar  līmjavu un krāsošana)</t>
  </si>
  <si>
    <t xml:space="preserve">Tranšeju  atpakaļ aizbēršana ar smilti   pēc cokola siltināšanas </t>
  </si>
  <si>
    <t>Smilts</t>
  </si>
  <si>
    <t xml:space="preserve">Apmaļu izveidošana no bruģakmeņa 60mm biez.. ar pamatnes sagatavošanu (Gultnes veidošana,drenējošās smilts pamatnes -300mm ,  blietēto dolomita šķembu fr.0-32mm pamatnes- 120mm  biez, ,betons B15-100mm birz.betona bruģakmens -60mm biez. Uz līmes kārtu.) </t>
  </si>
  <si>
    <t xml:space="preserve">Pēc apmales izbūves blakus esošā zālāja atjaunošana  </t>
  </si>
  <si>
    <t xml:space="preserve"> Vispārbūvniecības darbi</t>
  </si>
  <si>
    <t>Demontāžas darbi</t>
  </si>
  <si>
    <t>Logu bloku ar palodzēm demontāža</t>
  </si>
  <si>
    <t>Ķieģeļu starpsienu nojaukšana</t>
  </si>
  <si>
    <t>Ailu kalšana ķieģeļu sienās</t>
  </si>
  <si>
    <t>Veco  grīdu  konstrukciju  demontāža līdz dzelzsbetona pārseguma paneļiem</t>
  </si>
  <si>
    <t>Būvgružu konteineru, ar ievadcauruli, noma</t>
  </si>
  <si>
    <t>Būvgružu izvākšana no telpām, iekraušana, aizvešana uz izgāztuvi</t>
  </si>
  <si>
    <t>Inventārsastatņu montāža , demontāža; noma</t>
  </si>
  <si>
    <t>m²</t>
  </si>
  <si>
    <t>Pamati</t>
  </si>
  <si>
    <t xml:space="preserve">Grunts izņemšana pamatiem </t>
  </si>
  <si>
    <t xml:space="preserve">Šķembu (fr.0-45) 200mm kārtas uzbēršana pamatiem </t>
  </si>
  <si>
    <t>šķembas</t>
  </si>
  <si>
    <t>Veidņu noma</t>
  </si>
  <si>
    <t>Veidņu uzstādīšana/nojaukšana</t>
  </si>
  <si>
    <t>Pamatu betonēšana ar stiegrošanu</t>
  </si>
  <si>
    <t xml:space="preserve">betons </t>
  </si>
  <si>
    <t>betona sūknēšana</t>
  </si>
  <si>
    <t>min</t>
  </si>
  <si>
    <t>metāla stiprinājumi</t>
  </si>
  <si>
    <t>Grīdas im betona atbalsta plātme liftām betonēšana ar stiegrošanu</t>
  </si>
  <si>
    <t xml:space="preserve">betons C20/25 </t>
  </si>
  <si>
    <t>armatūras siets 10AIII (150x150mm)</t>
  </si>
  <si>
    <t>Betona grīdas slīpēšana</t>
  </si>
  <si>
    <t>Pamatu atpakaļaizbēršana ar smilti</t>
  </si>
  <si>
    <t>smilts .</t>
  </si>
  <si>
    <t>Pamatu siltināšana</t>
  </si>
  <si>
    <t>Pārsedzes</t>
  </si>
  <si>
    <t xml:space="preserve">Metāla ailu pārsedžu izbūve esošās sienās                              </t>
  </si>
  <si>
    <t>t</t>
  </si>
  <si>
    <t xml:space="preserve">metāla pārsedze(U profila sija nr.12   L=1600mm)-4gb                  </t>
  </si>
  <si>
    <t xml:space="preserve">metāla pārsedze(U profila sija nr.14 L=1800mm)-2gb                   </t>
  </si>
  <si>
    <t xml:space="preserve">metāla pārsedze(Lenkis 50x50x4  </t>
  </si>
  <si>
    <t>cementa java M100</t>
  </si>
  <si>
    <t>Metāla savienojošie elementi un sijas stiprinājumi</t>
  </si>
  <si>
    <t>Metāla konstrukciju gruntēšana un krāsošana 2 kārtās</t>
  </si>
  <si>
    <t>Metāla pārsedžu apmetums pa sietu</t>
  </si>
  <si>
    <t xml:space="preserve">metāla siets </t>
  </si>
  <si>
    <t>cementa  java</t>
  </si>
  <si>
    <t>Dzelzsbetona pārsedžu 8PB13-1 noklāšana</t>
  </si>
  <si>
    <t>gb</t>
  </si>
  <si>
    <t>Dzelzsbetona pārsedžu 9PB16-37P noklāšana</t>
  </si>
  <si>
    <t xml:space="preserve">Monolītais posmu MP-1 izveidošana atstājot   ventilācijas  caurumu  </t>
  </si>
  <si>
    <t xml:space="preserve">dubuli T profila sija nr.14B1 L=2020mm)-10gb                   </t>
  </si>
  <si>
    <t>armatūras siets  d8AIII</t>
  </si>
  <si>
    <t>betons  -80mm</t>
  </si>
  <si>
    <t>Fibokeramzīts-140mm</t>
  </si>
  <si>
    <t>palīgmateriāli</t>
  </si>
  <si>
    <t>Durvis,logi</t>
  </si>
  <si>
    <t xml:space="preserve">Masīvkoksnes karkasa ar finierētu MDF apdari, mitrumizturīgas, slēdzamas, krāsotas RAL - 9010, komplektējamas ar furnitūru / WC slēdzeniem, atduriem, eņgēm, sliekšniem, distanceriem un nerūsejošā tērauda vai pulēta alumīnija krāsas rokturiem / durvju bloku montāža </t>
  </si>
  <si>
    <r>
      <t>D-1</t>
    </r>
    <r>
      <rPr>
        <sz val="12"/>
        <rFont val="Times New Roman"/>
        <family val="1"/>
      </rPr>
      <t xml:space="preserve"> 1000x1950 kreisās</t>
    </r>
  </si>
  <si>
    <r>
      <t>D-1</t>
    </r>
    <r>
      <rPr>
        <sz val="12"/>
        <rFont val="Times New Roman"/>
        <family val="1"/>
      </rPr>
      <t xml:space="preserve"> 1000x1950 labās</t>
    </r>
  </si>
  <si>
    <r>
      <t>D-2</t>
    </r>
    <r>
      <rPr>
        <sz val="12"/>
        <rFont val="Times New Roman"/>
        <family val="1"/>
      </rPr>
      <t xml:space="preserve"> 1250x1950 kreisās</t>
    </r>
  </si>
  <si>
    <r>
      <t>D-5</t>
    </r>
    <r>
      <rPr>
        <sz val="12"/>
        <rFont val="Times New Roman"/>
        <family val="1"/>
      </rPr>
      <t xml:space="preserve"> 800x2000 kreisās</t>
    </r>
  </si>
  <si>
    <r>
      <t>D-5</t>
    </r>
    <r>
      <rPr>
        <sz val="12"/>
        <rFont val="Times New Roman"/>
        <family val="1"/>
      </rPr>
      <t xml:space="preserve"> 800x2000 labās</t>
    </r>
  </si>
  <si>
    <r>
      <t>D-6</t>
    </r>
    <r>
      <rPr>
        <sz val="12"/>
        <rFont val="Times New Roman"/>
        <family val="1"/>
      </rPr>
      <t xml:space="preserve"> 900x2000 kreisās</t>
    </r>
  </si>
  <si>
    <r>
      <t>D-7</t>
    </r>
    <r>
      <rPr>
        <sz val="12"/>
        <rFont val="Times New Roman"/>
        <family val="1"/>
      </rPr>
      <t xml:space="preserve"> 100x2000 kreisās</t>
    </r>
  </si>
  <si>
    <t>Celtniecības putas</t>
  </si>
  <si>
    <t>Alumīnija rāmja durvis ar daļēju stiklojumu,  krāsotas RAL - 9010, ar furnitūru / slēdzeniem, atduriem, eņgēm, sliekšniem, distanceriem un nerūsejošā tērauda vai pulēta alumīnija krāsas rokturiem / drošībasaizslēgs ar rokturi durvju bloku Schuco ADS 75 SI  (vai ekvivalents) montāža</t>
  </si>
  <si>
    <r>
      <t xml:space="preserve">D-4 </t>
    </r>
    <r>
      <rPr>
        <sz val="12"/>
        <rFont val="Times New Roman"/>
        <family val="1"/>
      </rPr>
      <t>1100x2200, labās</t>
    </r>
  </si>
  <si>
    <t xml:space="preserve">Alumīnija ugunsdrošās, slēdzamas, krāsotas RAL - 9010 ar furnitūru / slēdzeniem, atduriem, eņgēm, sliekšniem, distanceriem un nerūsejošā tērauda vai pulēta alumīnija krāsas rokturiem /durvju bloku  EI 30, Schuco ADS 80 FR 30 (vai ekvivalents) montāža </t>
  </si>
  <si>
    <r>
      <t>UD-1</t>
    </r>
    <r>
      <rPr>
        <sz val="12"/>
        <rFont val="Times New Roman"/>
        <family val="1"/>
      </rPr>
      <t xml:space="preserve">  EL 30 1300x2100, kreisās</t>
    </r>
  </si>
  <si>
    <r>
      <t xml:space="preserve">UD-2 </t>
    </r>
    <r>
      <rPr>
        <sz val="12"/>
        <rFont val="Times New Roman"/>
        <family val="1"/>
      </rPr>
      <t xml:space="preserve"> EL 30 1000x2100,  labā</t>
    </r>
  </si>
  <si>
    <t xml:space="preserve">Alumīnija durvis ar daļēju stiklojumu Schuco ADS 75.Sl (vai ekvivalents) montāža,  siltumvadības koef. 1.72 W/m2K, slēdzamas, krāsotas RAL - 9010 </t>
  </si>
  <si>
    <r>
      <t>ĀD-1</t>
    </r>
    <r>
      <rPr>
        <sz val="12"/>
        <rFont val="Times New Roman"/>
        <family val="1"/>
      </rPr>
      <t xml:space="preserve"> 1100x2200, labā</t>
    </r>
  </si>
  <si>
    <r>
      <t>ĀD-2</t>
    </r>
    <r>
      <rPr>
        <sz val="12"/>
        <rFont val="Times New Roman"/>
        <family val="1"/>
      </rPr>
      <t xml:space="preserve"> 900x2200, kreisā</t>
    </r>
  </si>
  <si>
    <t>Durvju apmales izveidošana</t>
  </si>
  <si>
    <t xml:space="preserve">Paketlogs plastmasas rāmjos ar 3 kārš stikla paketi,  siltuma caurlaidības koef.&lt;1W/m2K  .verenāmie  un atgāžamie logu bloki RAL 9010 </t>
  </si>
  <si>
    <t>L-1 900x1320</t>
  </si>
  <si>
    <t xml:space="preserve">L-1*  900x1320 </t>
  </si>
  <si>
    <t>L-2 1800x1320</t>
  </si>
  <si>
    <t xml:space="preserve">L-5  1100x1320 </t>
  </si>
  <si>
    <t>balons</t>
  </si>
  <si>
    <t>Paketlogs plastmasas rāmjos ar 3 kārš stikla paketi siltuma caurlaidības koef.&lt;1W/m2K  dāļeja .neverams  un atgāžamie logu bloki RAL 9010</t>
  </si>
  <si>
    <t>L-3 1100x1100</t>
  </si>
  <si>
    <t>L-4 1820x1100</t>
  </si>
  <si>
    <t>L-6 900x900</t>
  </si>
  <si>
    <t>Paketlogs plastmasas rāmjos ar rudīta paketi .neverams  un atgāžamie logu bloki RAL 9010</t>
  </si>
  <si>
    <t>L-7 1000x1950</t>
  </si>
  <si>
    <t>Matētu līmplēvi līmēšana uz loģiem L-6 900x900</t>
  </si>
  <si>
    <t>Logu aizsarg ar sietu</t>
  </si>
  <si>
    <t>Logu palodzes</t>
  </si>
  <si>
    <t>Sienas</t>
  </si>
  <si>
    <t>Durvju ailu un lodziņa aizmūrēšana</t>
  </si>
  <si>
    <t>Ķieģeļu  sienu    mūrēšana  no  celtniecības  ķieģeliem  ar enkurošanu</t>
  </si>
  <si>
    <t>ķieģeļi</t>
  </si>
  <si>
    <t>1000gb</t>
  </si>
  <si>
    <t xml:space="preserve">mūrēšanas java </t>
  </si>
  <si>
    <t>d10AIII enkurs</t>
  </si>
  <si>
    <t>Rīģipša  starpsienu  izbūve  100 mm  biezumā  1. tips  - rīģipsa    GKFI  plātnes  no  abām  pusēm -2 kartas  ar nedegošas akmens  vates  izolāciju, ieskaitot visus palīgmateriālus saskaņā ar Knauf montāžas tehnoloģiju</t>
  </si>
  <si>
    <t>UW-profils</t>
  </si>
  <si>
    <t>CW  profils</t>
  </si>
  <si>
    <t>U-skava</t>
  </si>
  <si>
    <t>stūra elements</t>
  </si>
  <si>
    <t xml:space="preserve">dībeļi </t>
  </si>
  <si>
    <t xml:space="preserve">amortizējoša blīvlenta </t>
  </si>
  <si>
    <t>ģipškartona plāksne  12,5mm</t>
  </si>
  <si>
    <t xml:space="preserve">skrūves </t>
  </si>
  <si>
    <t>gb.</t>
  </si>
  <si>
    <t>akmens vate</t>
  </si>
  <si>
    <t>šuvju siets</t>
  </si>
  <si>
    <t>šuvju tepe</t>
  </si>
  <si>
    <t>Rīģipša sienu virsmas špaktelēšana un slīpēšana</t>
  </si>
  <si>
    <t xml:space="preserve">šuvju špaktele ģipškartonam </t>
  </si>
  <si>
    <t>smilšpapīrs</t>
  </si>
  <si>
    <t xml:space="preserve">Sienu un starpsienu gruntēšana ar  kontakt-grunti  (betonkontakts ), izlīdzināšana ar izlīdzinošo apmetumu javu </t>
  </si>
  <si>
    <t>betonkontakt</t>
  </si>
  <si>
    <t>apmetuma java</t>
  </si>
  <si>
    <t xml:space="preserve"> Izlīdzināto sienu un starpsienu špaktēlēšana un slīpēšana (ieskaitot durvju ailas)</t>
  </si>
  <si>
    <t>grunts</t>
  </si>
  <si>
    <t>špaktele</t>
  </si>
  <si>
    <t>smilspapīrs</t>
  </si>
  <si>
    <t>Sienas emulsijas krāsojums pa gruntskrāsu (ieskaitot logu un durvju ailas malas)</t>
  </si>
  <si>
    <t>Emulsijas krāsa un grunts</t>
  </si>
  <si>
    <t>Hidroizolācijas ierīkošana</t>
  </si>
  <si>
    <t>plēve</t>
  </si>
  <si>
    <t>Sienu flīzēšana ar keramikas flīzēm ar šuvju aizdari</t>
  </si>
  <si>
    <t>apdares flīzes</t>
  </si>
  <si>
    <t>flīžu līme</t>
  </si>
  <si>
    <t>šuvju aizpildītājs</t>
  </si>
  <si>
    <t>Sienas ūdensizturīg.emulsijas krāsojums pa gruntskrāsu (ieskaitot logu un durvju ailas malas)</t>
  </si>
  <si>
    <t>Logu ailu malu pilna apdare</t>
  </si>
  <si>
    <t>Griesti</t>
  </si>
  <si>
    <t xml:space="preserve">Griestu  pārsegumu paneļu  tīrīšana </t>
  </si>
  <si>
    <t xml:space="preserve">Griestu  pārsegumu paneļu  gruntēšana, izlīdzināšana, špaktelēšana un slīpēšana </t>
  </si>
  <si>
    <t>ģipša apmetums</t>
  </si>
  <si>
    <t>Griestu gruntēšana un krāsošana ar  emulsijas krāsu.</t>
  </si>
  <si>
    <t>Piekārtie griesti</t>
  </si>
  <si>
    <t>"Armstrong"  tipa piekārtie griesti kompl.</t>
  </si>
  <si>
    <t>Skrūves, dībeļi</t>
  </si>
  <si>
    <t>komplekts</t>
  </si>
  <si>
    <t>Grīdas</t>
  </si>
  <si>
    <t>Grīdu izlīdzinošā kārta ar Vetonit 5500 -3mm biez.</t>
  </si>
  <si>
    <t>Vetonit 5500</t>
  </si>
  <si>
    <t>G-1 (I stāvs)</t>
  </si>
  <si>
    <t>Betona B-15 izlīdzinošā kārta 30mm ar stiegrojuma sieta d5mm (200x200mm) uzstādīšana-30mm biez.</t>
  </si>
  <si>
    <t>Betons B15</t>
  </si>
  <si>
    <t>m³</t>
  </si>
  <si>
    <t>Stiegrojuma siets Ø5 ar soli 200x200mm</t>
  </si>
  <si>
    <t>Akmens masas grīdas flīzes ,flīžu līme,šuvju aizpildījums</t>
  </si>
  <si>
    <t xml:space="preserve">grunts </t>
  </si>
  <si>
    <t>Flīžu  līme</t>
  </si>
  <si>
    <t xml:space="preserve">Akmens masas grīdas flīzes </t>
  </si>
  <si>
    <t>Hidroizolējošais  šuvju  aizpildītājs</t>
  </si>
  <si>
    <t>G-2 (II stāvs)</t>
  </si>
  <si>
    <t>Skaņas izolācijas plātņu ieklāšana  ar PAROC SSB  30mm biez.</t>
  </si>
  <si>
    <t>Skaņas izolācija  PAROC SSB  30mm biez.</t>
  </si>
  <si>
    <t>Betona B-15 izlīdzinošā kārta 50mm ar stiegrojuma sieta d5mm (200x200mm) uzstādīšana-50mm biez.</t>
  </si>
  <si>
    <t>Dabīgā linoleja  iesegums  FORBO Marmoleum Real,līme vai analogs</t>
  </si>
  <si>
    <t>lLinoleja  līme</t>
  </si>
  <si>
    <t xml:space="preserve"> nodilumizturīgais      linolejs</t>
  </si>
  <si>
    <t>Kāpnes flīzēšana kāpņu laukumā (no 1st. līdz 2.st.)</t>
  </si>
  <si>
    <t>Kāpņu metāla margas  piestiprināšana</t>
  </si>
  <si>
    <t xml:space="preserve">Zviedru siena </t>
  </si>
  <si>
    <t>Spoguļu siena *5600x2300(h)</t>
  </si>
  <si>
    <t>Iebūvēti skapji (*600x2800(2800)(h)x3000(4000)(pl)mm)</t>
  </si>
  <si>
    <t xml:space="preserve">Radiātorus sporta zālē norobežot ar koka resti </t>
  </si>
  <si>
    <t>Kājslauķis  (700x1200 -1gab un 600x1000-1 gab. (Polimērbetona pamatne un cinkotā tērauda režģis) ierīkošana grīdā</t>
  </si>
  <si>
    <t>Polimērbetona pamatne</t>
  </si>
  <si>
    <t>cinkotā tērauda režģis</t>
  </si>
  <si>
    <t>Apavu žāvējamais skapis</t>
  </si>
  <si>
    <t>1.00</t>
  </si>
  <si>
    <t>Ieejas nojume</t>
  </si>
  <si>
    <t>Lifta montāža</t>
  </si>
  <si>
    <t xml:space="preserve"> Apkure</t>
  </si>
  <si>
    <t>vara cauruļvadi d15</t>
  </si>
  <si>
    <t>t.m</t>
  </si>
  <si>
    <t>vara cauruļvadi d18</t>
  </si>
  <si>
    <t>vara cauruļvadi d22</t>
  </si>
  <si>
    <t>vara cauruļvadi d28</t>
  </si>
  <si>
    <t>vara cauruļvadi d35</t>
  </si>
  <si>
    <t>vara cauruļvadi d42</t>
  </si>
  <si>
    <t>PURMO PC radiators komplektā ar atgaisotāju, korķi un montāžas stiprinājumiem un noslēgvārstu, PC21-4006 vai ekvivalents</t>
  </si>
  <si>
    <t>kompl.</t>
  </si>
  <si>
    <t>PURMO PC radiators komplektā ar atgaisotāju, korķi un montāžas stiprinājumiem un noslēgvārstu, PC21-4007 vai ekvivalents</t>
  </si>
  <si>
    <t>PURMO PC radiators komplektā ar atgaisotāju, korķi un montāžas stiprinājumiem un noslēgvārstu, PC21-4008 vai ekvivalents</t>
  </si>
  <si>
    <t>PURMO PC radiators komplektā ar atgaisotāju, korķi un montāžas stiprinājumiem un noslēgvārstu, PC21-4012 vai ekvivalents</t>
  </si>
  <si>
    <t>PURMO PC radiators komplektā ar atgaisotāju, korķi un montāžas stiprinājumiem un noslēgvārstu, PC22-4010 vai ekvivalents</t>
  </si>
  <si>
    <t>PURMO PC radiators komplektā ar atgaisotāju, korķi un montāžas stiprinājumiem un noslēgvārstu, PC22-4012 vai ekvivalents</t>
  </si>
  <si>
    <t>PURMO PC radiators komplektā ar atgaisotāju, korķi un montāžas stiprinājumiem un noslēgvārstu, PC22-4020 vai ekvivalents</t>
  </si>
  <si>
    <t>PURMO PC radiators komplektā ar atgaisotāju, korķi un montāžas stiprinājumiem un noslēgvārstu, PC22-4516 vai ekvivalents</t>
  </si>
  <si>
    <t>PURMO PC radiators komplektā ar atgaisotāju, korķi un montāžas stiprinājumiem un noslēgvārstu, PC22-5016 vai ekvivalents</t>
  </si>
  <si>
    <t>balansējošais vārsts STAD-15/14</t>
  </si>
  <si>
    <t>termostats RADITRIM A-15</t>
  </si>
  <si>
    <t>lodveida vārsts STS-15</t>
  </si>
  <si>
    <t xml:space="preserve">fasondaļas </t>
  </si>
  <si>
    <t>montāžas komplekts</t>
  </si>
  <si>
    <t>Sistēmas hidrauliskā pārbaude, palaišana, regulēšana</t>
  </si>
  <si>
    <t xml:space="preserve">Aukstumapgādes sistēmas </t>
  </si>
  <si>
    <t>Aukstā ūdens stacija (čilleris), Q=42kW ar iebūvēto sūkņu staciju - sūknis, filtrs, plūsmas slēdzis, izplēšanas trauks, drošības vārsts, CHA/K Aqualight Qa=42kW</t>
  </si>
  <si>
    <t>Mīkstie pievienojumi</t>
  </si>
  <si>
    <t>Noslēgvārsts, dn32</t>
  </si>
  <si>
    <t>Noslēgvārsts, dn15</t>
  </si>
  <si>
    <t>Pretvārsts dn15</t>
  </si>
  <si>
    <t>Filtrs, dn32</t>
  </si>
  <si>
    <t>Filtrs, dn15</t>
  </si>
  <si>
    <t>Monometrs</t>
  </si>
  <si>
    <t>Termometrs</t>
  </si>
  <si>
    <t>Tērauda caurule DN32</t>
  </si>
  <si>
    <t>cauruļvadu fasondaļas</t>
  </si>
  <si>
    <t>montāžas komplekts (krāsošana un gruntēšana)</t>
  </si>
  <si>
    <t xml:space="preserve">PN-2 dzesēšanas spoles apsaistes mezgls </t>
  </si>
  <si>
    <t>trīsvirzienu vārsts ar izpildmehānismu Kv=15.</t>
  </si>
  <si>
    <t>vienvirziena vārsts ø20</t>
  </si>
  <si>
    <t>balansējošais vārsts DN32 kv-15.1</t>
  </si>
  <si>
    <t>lodveida vārsts ø20</t>
  </si>
  <si>
    <t>filtrs ø20</t>
  </si>
  <si>
    <t>manometrs P=0-5 bar</t>
  </si>
  <si>
    <t>termometrs T=0-100 'C</t>
  </si>
  <si>
    <t>termometra čaula</t>
  </si>
  <si>
    <t>atgaisotājs ø20</t>
  </si>
  <si>
    <t>izlaides ventilis ø20</t>
  </si>
  <si>
    <t>cauruļvadi Dn32</t>
  </si>
  <si>
    <t>t.m.</t>
  </si>
  <si>
    <t>cauruļvadu izolācija "Armaflex" SH b=19mm, vai ekvivalents</t>
  </si>
  <si>
    <t>automātikas bloks</t>
  </si>
  <si>
    <t>etilēnglikols 40.00%</t>
  </si>
  <si>
    <t>1.</t>
  </si>
  <si>
    <t>Siltumapgādes ārejie tīkli</t>
  </si>
  <si>
    <t>Firmas Poliurs rūpnieciski izolētas turpgaitas un atpakaļgaitas cauruļvads ar signālvadi, DN89/355</t>
  </si>
  <si>
    <t>Rūpnieciski izolētais līkums 90°, 89/180</t>
  </si>
  <si>
    <t xml:space="preserve">Izolētie T-atzari perpendikulārie, 133/225x89/180 </t>
  </si>
  <si>
    <t>Jaunprojektēti rūpnieciski izolēti turpgaitas un atpakaļgaitas cauruļvadi Ø50/Ø140 pieslēgšana pie ēsošiem tīkliem Ø200/Ø355</t>
  </si>
  <si>
    <t>vieta</t>
  </si>
  <si>
    <t>Jaunprojektētu rūpniecisku izolētu turpgaitas un atpakaļgaitas cauruļvadi Ø89/Ø180 pieslēgšana pie ēsošiem tīkliem Ø133/Ø225</t>
  </si>
  <si>
    <t>Elastīgais ievads baseina ēkā no divam caurulem. T1, T2, 89/180</t>
  </si>
  <si>
    <t>Brīdinājuma lente</t>
  </si>
  <si>
    <t>Signalizācijas kaste (termināls)</t>
  </si>
  <si>
    <t>Mājas ievada ierīkošana turpgaitas un atpakaļgaitas rūpnieciski izolētu cauruļvadu</t>
  </si>
  <si>
    <t>Mājas ievada aizdare</t>
  </si>
  <si>
    <t>Ēsoša kanāla aizdare</t>
  </si>
  <si>
    <t>Gala uzmava</t>
  </si>
  <si>
    <t>Cauruļvadu metināto šuvju kontrole ar ultraskaņu, 89/180</t>
  </si>
  <si>
    <t>Tranšējās savietotu cauruļu didgitālā uzmērīšana</t>
  </si>
  <si>
    <t>Cauruļvadu skalošana, hidrauliska izmēģināšana un ultraskāņas pārbaude.</t>
  </si>
  <si>
    <t>Zemes darbi</t>
  </si>
  <si>
    <t>Tranšejas izrakšana ar mehānismu palīdzību.</t>
  </si>
  <si>
    <t>Tranšejas izrakšana bez mehānismu palīdzību.</t>
  </si>
  <si>
    <t>Tranšejas smilšu pamatnes ierīkošana un blīvēšana ar mehenismu palīdzību zem cauruļvadiem</t>
  </si>
  <si>
    <t>Cauruļvadu apbēršana ar smilti un blīvēšana bez mehānismu palīdzības</t>
  </si>
  <si>
    <t>Atlikušais tranšejas aizpildījums ar grunti līdz ielas segumam ar blīvēšanas mehanismu</t>
  </si>
  <si>
    <t>Smilts atvešana ar automašīnām no 15 attāluma</t>
  </si>
  <si>
    <t>Zāļuma atjaunošana uzberot melnzemi 15 cm un iesējot zāli.</t>
  </si>
  <si>
    <t>Demontāža</t>
  </si>
  <si>
    <t>Esošo siltimtrašu demontāža paredzēta krustojumu vietās ar jauno siltimtrasi</t>
  </si>
  <si>
    <t>Siltummezgls</t>
  </si>
  <si>
    <r>
      <t>Plākšņu siltummainis (ar izolāciju), 55 kW;</t>
    </r>
    <r>
      <rPr>
        <i/>
        <sz val="10"/>
        <rFont val="Arial"/>
        <family val="2"/>
      </rPr>
      <t xml:space="preserve"> Danfoss, XB 37H-1-36</t>
    </r>
  </si>
  <si>
    <r>
      <t>Plākšņu siltummainis (ar izol.), 76 kW;</t>
    </r>
    <r>
      <rPr>
        <i/>
        <sz val="10"/>
        <rFont val="Arial"/>
        <family val="2"/>
      </rPr>
      <t xml:space="preserve"> Danfoss, XB 37H-1-50</t>
    </r>
  </si>
  <si>
    <r>
      <t>Plākšņu siltummainis (ar izol.), 120 kW;</t>
    </r>
    <r>
      <rPr>
        <i/>
        <sz val="10"/>
        <rFont val="Arial"/>
        <family val="2"/>
      </rPr>
      <t xml:space="preserve"> Danfoss, XB 37M-1-36</t>
    </r>
  </si>
  <si>
    <t>Cirkulācijas sūknis; Grundfos, Magna 25-60</t>
  </si>
  <si>
    <t>Cirkulācijas sūknis; Grundfos, Magna 25-60N</t>
  </si>
  <si>
    <t>Cirkulācijas sūknis; Grundfos, Magna 40-100F</t>
  </si>
  <si>
    <r>
      <t xml:space="preserve">Spiediena aizsardzības relejs, </t>
    </r>
    <r>
      <rPr>
        <i/>
        <sz val="10"/>
        <rFont val="Arial"/>
        <family val="2"/>
      </rPr>
      <t>Danfoss, KP 35; 1/4"</t>
    </r>
  </si>
  <si>
    <r>
      <t xml:space="preserve">Regulēšanas vārsts; </t>
    </r>
    <r>
      <rPr>
        <i/>
        <sz val="10"/>
        <rFont val="Arial"/>
        <family val="2"/>
      </rPr>
      <t>Danfoss, VRG 2; Dn15, Kvs4.0</t>
    </r>
  </si>
  <si>
    <r>
      <t xml:space="preserve">Regulēšanas vārsts; </t>
    </r>
    <r>
      <rPr>
        <i/>
        <sz val="10"/>
        <rFont val="Arial"/>
        <family val="2"/>
      </rPr>
      <t>Danfoss, VRG 2; Dn20,Kvs 6.3</t>
    </r>
  </si>
  <si>
    <r>
      <t xml:space="preserve">Izpildmehānisms, 220 V; </t>
    </r>
    <r>
      <rPr>
        <i/>
        <sz val="10"/>
        <rFont val="Arial"/>
        <family val="2"/>
      </rPr>
      <t>Danfoss, AMV 435</t>
    </r>
  </si>
  <si>
    <r>
      <t xml:space="preserve">Laika apstākļu kompensators (procesors), </t>
    </r>
    <r>
      <rPr>
        <i/>
        <sz val="10"/>
        <rFont val="Arial"/>
        <family val="2"/>
      </rPr>
      <t>Danfoss, ECL 310</t>
    </r>
  </si>
  <si>
    <r>
      <t xml:space="preserve">Elektroniskais programmēšanas atslēga, </t>
    </r>
    <r>
      <rPr>
        <i/>
        <sz val="10"/>
        <rFont val="Arial"/>
        <family val="2"/>
      </rPr>
      <t>Danfoss, A376</t>
    </r>
  </si>
  <si>
    <r>
      <t>Ārgaisa temperatūras sensors,</t>
    </r>
    <r>
      <rPr>
        <i/>
        <sz val="10"/>
        <rFont val="Arial"/>
        <family val="2"/>
      </rPr>
      <t xml:space="preserve"> Danfoss, ESMT</t>
    </r>
  </si>
  <si>
    <r>
      <t xml:space="preserve">Iegremdes sensors, 100 mm, nerūs.tēr.; </t>
    </r>
    <r>
      <rPr>
        <i/>
        <sz val="10"/>
        <rFont val="Arial"/>
        <family val="2"/>
      </rPr>
      <t>Danfoss, ESMU-100</t>
    </r>
  </si>
  <si>
    <r>
      <t xml:space="preserve">Iegremdes sensors, 100 mm, vara, ar aizsargčaulu; </t>
    </r>
    <r>
      <rPr>
        <i/>
        <sz val="10"/>
        <rFont val="Arial"/>
        <family val="2"/>
      </rPr>
      <t>Danfoss, ESMU-100</t>
    </r>
  </si>
  <si>
    <t>Siltumenerģijas skaitītājs ar procesoru Multical 602, Kamstrup, temp.sensori Pt500 (2 gab.), Ultraflow Dn50, Gnom 15m3/st.</t>
  </si>
  <si>
    <t>Karstā ūdens skaitītājs, Dn15, 90 ºC, 10bar</t>
  </si>
  <si>
    <t>Aukstā ūdens skaitītājs, Dn25, 30 ºC, 10bar</t>
  </si>
  <si>
    <t>Izplešanās trauks 50 l, 100°, 8 bar; Elbi</t>
  </si>
  <si>
    <t>Izplešanās trauks 80 l, 100°, 8 bar; Elbi</t>
  </si>
  <si>
    <t>Lodveida krāns piemetināts, Dn80</t>
  </si>
  <si>
    <t>Lodveida krāns piemetināts, Dn65</t>
  </si>
  <si>
    <t>Lodveida krāns piemetināts, Dn50</t>
  </si>
  <si>
    <t>Lodveida krāns piemetināts, Dn32</t>
  </si>
  <si>
    <t>Lodveida krāns vītņu, Dn25</t>
  </si>
  <si>
    <t>Lodveida krāns vītņu, Dn20</t>
  </si>
  <si>
    <t>Lodveida ventilis, Dn32</t>
  </si>
  <si>
    <t>Pretvārsts, Dn50</t>
  </si>
  <si>
    <t>Pretvārsts, Dn32</t>
  </si>
  <si>
    <t>Pretvārsts, Dn20</t>
  </si>
  <si>
    <t>Filtrs atloku, Dn80</t>
  </si>
  <si>
    <t>Filtrs atloku, Dn50</t>
  </si>
  <si>
    <t>Filtrs atloku, Dn32</t>
  </si>
  <si>
    <t>Filtrs vītņu, Dn20</t>
  </si>
  <si>
    <t>Drošības vārsts, Dn20, 10bar</t>
  </si>
  <si>
    <t>Drošības vārsts, Dn25, 6bar</t>
  </si>
  <si>
    <t>Manometrs. 0 - 16 bar</t>
  </si>
  <si>
    <t>Manometrs. 0 - 10 bar</t>
  </si>
  <si>
    <t>Termometrs ar aizsargčaulu,  0 - 120º C</t>
  </si>
  <si>
    <t>Termometrs ar aizsargčaulu,  0 - 100º C</t>
  </si>
  <si>
    <t>Manometra krāns</t>
  </si>
  <si>
    <t>Automātiskais atgaisotājs</t>
  </si>
  <si>
    <t>Tērauda caurule, 89x4.0</t>
  </si>
  <si>
    <t xml:space="preserve">Tērauda caurule, 60.3x3.0 </t>
  </si>
  <si>
    <t xml:space="preserve">Tērauda caurule, 33.7x2.8 </t>
  </si>
  <si>
    <t xml:space="preserve">Tērauda caurule, 26.9*2.8 </t>
  </si>
  <si>
    <t>Cinkota tērauda caurule, d32</t>
  </si>
  <si>
    <t>Tērauda caurule, d32</t>
  </si>
  <si>
    <t>Tērauda caurule, d20</t>
  </si>
  <si>
    <t>Siltumizolācijas akmens vates čaula, Paroc PHSALCT, 89-50</t>
  </si>
  <si>
    <t>Siltumizolācijas akmens vates čaula, Paroc PHSALCT, 60-40</t>
  </si>
  <si>
    <t>Gruntējums (1 kārta), URF-0110</t>
  </si>
  <si>
    <t>Krāsa (2 kārtas)</t>
  </si>
  <si>
    <t>Veidgabalu komplekts cauruļvadu montāžai</t>
  </si>
  <si>
    <t>Cauruļu montāžas palīgmateriāli</t>
  </si>
  <si>
    <t>Siltumizolācijas montāžas palīgmateriāli</t>
  </si>
  <si>
    <t>Marķēšanas materiāli</t>
  </si>
  <si>
    <t>Ventilācija</t>
  </si>
  <si>
    <t>PN-2</t>
  </si>
  <si>
    <t>izmešanas konfuzors HF 630</t>
  </si>
  <si>
    <t>ieņemšanas reste RIS1000x1000</t>
  </si>
  <si>
    <t>cinkota skārda gaisa vads 400</t>
  </si>
  <si>
    <t xml:space="preserve">cinkota skārda gaisa vads 500 </t>
  </si>
  <si>
    <t>cinkota skārda gaisa vads 630</t>
  </si>
  <si>
    <t>cinkota skārda gaisa vads 1000x1000</t>
  </si>
  <si>
    <t>līkums-90, ø500</t>
  </si>
  <si>
    <t>līkums-90, ø630</t>
  </si>
  <si>
    <t>T-gabals-90, 500/400</t>
  </si>
  <si>
    <t>T-gabals-90, 500/500</t>
  </si>
  <si>
    <t>sedlsavienojums, 630/500</t>
  </si>
  <si>
    <t>sedlsavienojums, 630/630</t>
  </si>
  <si>
    <t>pāreja, 500/400</t>
  </si>
  <si>
    <t>pāreja, 630/400</t>
  </si>
  <si>
    <t>pāreja, 1000x1000/630</t>
  </si>
  <si>
    <t>gaisa sadalītājs KH-500</t>
  </si>
  <si>
    <t>droseļvārsts IRIS-400</t>
  </si>
  <si>
    <t>trokšņu slāpētājs 800x800x1200</t>
  </si>
  <si>
    <t>uguniaizturošie vārsti EI-30, ø630</t>
  </si>
  <si>
    <t>gaisavadu izolācija PAROC Lamela Mat b=100mm</t>
  </si>
  <si>
    <t>montāžas komplekts + (tīrīšanas lūkas)</t>
  </si>
  <si>
    <t>PN-1</t>
  </si>
  <si>
    <t>gaisa apstrādes agregāts PN-1 (kompl. ar automātikas bloku, pamatni un frekvenču regulatoru): Lp=3190m³/h; Hp=300Pa; Ln=3540³/h; Hn=300Pa; Nel=8kW; 400/3 RISR4000HW</t>
  </si>
  <si>
    <t>ieņemšanas reste RIS1000x600</t>
  </si>
  <si>
    <t>cinkota skārda gaisa vads 100</t>
  </si>
  <si>
    <t>cinkota skārda gaisa vads 125</t>
  </si>
  <si>
    <t>cinkota skārda gaisa vads 150</t>
  </si>
  <si>
    <t>cinkota skārda gaisa vads 200</t>
  </si>
  <si>
    <t>cinkota skārda gaisa vads 250</t>
  </si>
  <si>
    <t>cinkota skārda gaisa vads 315</t>
  </si>
  <si>
    <t>cinkota skārda gaisa vads 300x100</t>
  </si>
  <si>
    <t>cinkota skārda gaisa vads 300x150</t>
  </si>
  <si>
    <t>cinkota skārda gaisa vads 300x200</t>
  </si>
  <si>
    <t>cinkota skārda gaisa vads 400x150</t>
  </si>
  <si>
    <t>cinkota skārda gaisa vads 500x200</t>
  </si>
  <si>
    <t>cinkota skārda gaisa vads 500x300</t>
  </si>
  <si>
    <t>cinkota skārda gaisa vads 600x200</t>
  </si>
  <si>
    <t>cinkota skārda gaisa vads 600x600</t>
  </si>
  <si>
    <t>līkums-90, ø100</t>
  </si>
  <si>
    <t>līkums-90, ø125</t>
  </si>
  <si>
    <t>līkums-90, ø150</t>
  </si>
  <si>
    <t>līkums-90, ø200</t>
  </si>
  <si>
    <t>līkums-90, ø315</t>
  </si>
  <si>
    <t>līkums-90, ø400</t>
  </si>
  <si>
    <t>līkums-90, 200x300</t>
  </si>
  <si>
    <t>līkums-90, 300x200</t>
  </si>
  <si>
    <t>līkums-90, 300x500</t>
  </si>
  <si>
    <t>līkums-90, 500x300</t>
  </si>
  <si>
    <t>T-gabals-90, 150/100</t>
  </si>
  <si>
    <t>T-gabals-90, 150/125</t>
  </si>
  <si>
    <t>T-gabals-90, 200/200</t>
  </si>
  <si>
    <t>T-gabals-90, 250/125</t>
  </si>
  <si>
    <t>T-gabals-90, 315/100</t>
  </si>
  <si>
    <t>T-gabals-90, 315/125</t>
  </si>
  <si>
    <t>T-gabals-90, 150/315</t>
  </si>
  <si>
    <t>T-gabals-90, 400/315</t>
  </si>
  <si>
    <t>T-gabals-90, 300x200/500x200</t>
  </si>
  <si>
    <t>T-gabals-90, 300x2300/500x300</t>
  </si>
  <si>
    <t>sedlsavienojums 250/200</t>
  </si>
  <si>
    <t>sedlsavienojums 315/200</t>
  </si>
  <si>
    <t>sedlsavienojums 400/200</t>
  </si>
  <si>
    <t>sedlsavienojums 300x100</t>
  </si>
  <si>
    <t>sedlsavienojums 300x150</t>
  </si>
  <si>
    <t>sedlsavienojums 300x200</t>
  </si>
  <si>
    <t>sedlsavienojums 400x150</t>
  </si>
  <si>
    <t>sedlsavienojums 600x200</t>
  </si>
  <si>
    <t>pāreja 125/100</t>
  </si>
  <si>
    <t>pāreja 150/100</t>
  </si>
  <si>
    <t>pāreja 200/150</t>
  </si>
  <si>
    <t>pāreja 200/160</t>
  </si>
  <si>
    <t>pāreja 250/200</t>
  </si>
  <si>
    <t>pāreja 315/100</t>
  </si>
  <si>
    <t>pāreja 315/250</t>
  </si>
  <si>
    <t>pāreja 400/315</t>
  </si>
  <si>
    <t>pāreja 300x200/300x300</t>
  </si>
  <si>
    <t>pāreja 600x600/400</t>
  </si>
  <si>
    <t>Plug 300x200</t>
  </si>
  <si>
    <t>gaisa sadalītājs KH-100</t>
  </si>
  <si>
    <t>gaisa sadalītājs KH-125</t>
  </si>
  <si>
    <t>gaisa sadalītājs KH-160</t>
  </si>
  <si>
    <t>gaisa sadalītājs KH-200</t>
  </si>
  <si>
    <t>gaisa sadalītājs GAG-300x100</t>
  </si>
  <si>
    <t>gaisa sadalītājs GAG-300x150</t>
  </si>
  <si>
    <t>gaisa sadalītājs GAG-400x150</t>
  </si>
  <si>
    <t>gaisa sadalītājs GAG-500x200</t>
  </si>
  <si>
    <t>gaisa sadalītājs GAG-600x200</t>
  </si>
  <si>
    <t>droseļvārsts IRIS-010</t>
  </si>
  <si>
    <t>droseļvārsts IRIS-012</t>
  </si>
  <si>
    <t>droseļvārsts IRIS-020</t>
  </si>
  <si>
    <t>trokšņu slāpētājs 500x500x1000</t>
  </si>
  <si>
    <t>uguniaizturošie vārsti EI-30, ø400</t>
  </si>
  <si>
    <t>uguniaizturošie vārsti EI-30, 300x200</t>
  </si>
  <si>
    <t>PN-1 Kalorīfera apsaistes mezgla specifikācija</t>
  </si>
  <si>
    <t>cirkulācijas sūknis UPS 25-60</t>
  </si>
  <si>
    <t>trīsvirzienu vārsts ar izpildmehānismu Kv=3.9</t>
  </si>
  <si>
    <t>balansējošais vārsts Dn25, kv=1.6</t>
  </si>
  <si>
    <t>lodveida vārsts Dn25</t>
  </si>
  <si>
    <t>tērauda cauruļvadi Dn25</t>
  </si>
  <si>
    <t>cauruļvadu izolācija"Armaflex" SH b=19mm</t>
  </si>
  <si>
    <t>PN-2 Kalorīfera apsaistes mezgla specifikācija</t>
  </si>
  <si>
    <t>cirkulācijas sūknis UPS 25-90</t>
  </si>
  <si>
    <t>trīsvirzienu vārsts ar izpildmehānismu Kv=4.3</t>
  </si>
  <si>
    <t>tērauda cauruļvadi Dn32</t>
  </si>
  <si>
    <t>cauruļvadu izolācija "Armaflex" SH b=19mm</t>
  </si>
  <si>
    <t>lodveida vārsts STS-25</t>
  </si>
  <si>
    <t>lodveida vārsts STS-32</t>
  </si>
  <si>
    <t>balansējošais vārsts STAD-25</t>
  </si>
  <si>
    <t>balansējošais vārsts STAD-32</t>
  </si>
  <si>
    <t>N-3</t>
  </si>
  <si>
    <r>
      <t>ventilators (kompl. ar automātikas bloku, pamatni un frekvenču regulatoru):; L</t>
    </r>
    <r>
      <rPr>
        <vertAlign val="subscript"/>
        <sz val="10"/>
        <rFont val="Arial"/>
        <family val="2"/>
      </rPr>
      <t>n</t>
    </r>
    <r>
      <rPr>
        <sz val="10"/>
        <rFont val="Arial"/>
        <family val="2"/>
      </rPr>
      <t>=1000m³/h; H</t>
    </r>
    <r>
      <rPr>
        <vertAlign val="subscript"/>
        <sz val="10"/>
        <rFont val="Arial"/>
        <family val="2"/>
      </rPr>
      <t>n</t>
    </r>
    <r>
      <rPr>
        <sz val="10"/>
        <rFont val="Arial"/>
        <family val="2"/>
      </rPr>
      <t>=100Pa; N</t>
    </r>
    <r>
      <rPr>
        <vertAlign val="subscript"/>
        <sz val="10"/>
        <rFont val="Arial"/>
        <family val="2"/>
      </rPr>
      <t>el</t>
    </r>
    <r>
      <rPr>
        <sz val="10"/>
        <rFont val="Arial"/>
        <family val="2"/>
      </rPr>
      <t>=340W; 230/1, K315LEC</t>
    </r>
  </si>
  <si>
    <t xml:space="preserve">cinkota skārda gaisa vads 250 </t>
  </si>
  <si>
    <t xml:space="preserve">cinkota skārda gaisa vads 315 </t>
  </si>
  <si>
    <t>T-gabals-90, 250/100</t>
  </si>
  <si>
    <t>T-gabals-90, 315/250</t>
  </si>
  <si>
    <t>T-gabals-90, 315/315</t>
  </si>
  <si>
    <t>pāreja 250/100</t>
  </si>
  <si>
    <t>gaisa sadalītājs KSO-100</t>
  </si>
  <si>
    <t>N-4,5</t>
  </si>
  <si>
    <t>ventilators (kompl. ar automātikas bloku, pamatni un frekvenču regulatoru) K200EC</t>
  </si>
  <si>
    <t>līkums-90 100</t>
  </si>
  <si>
    <t>T-gabals-90 125/125</t>
  </si>
  <si>
    <t>gaisa sadalītājs 100</t>
  </si>
  <si>
    <t xml:space="preserve">Ūdensapgāde un kanalizācija </t>
  </si>
  <si>
    <t>ūdensapgāde un kanalizācija ārējie tīkli</t>
  </si>
  <si>
    <t>U1</t>
  </si>
  <si>
    <t>Ūdensapgādes PE caurule  66x4,5 d50 iebūves dzīļums līdz 2,0m (tranšejas rakšana un aizbēršana)</t>
  </si>
  <si>
    <t xml:space="preserve">Ūdensapgades cauruļvadu fasondaļas </t>
  </si>
  <si>
    <t>Pamatu šķērsojums ar apvalkcauruli  L=5mun blīvējuma palīgmateriāliem</t>
  </si>
  <si>
    <t xml:space="preserve"> vietas</t>
  </si>
  <si>
    <t>Šķērsojums ar  esošiem tīkliem</t>
  </si>
  <si>
    <t>vietas</t>
  </si>
  <si>
    <t xml:space="preserve">Pieslēgums pie esošā ūdensvada </t>
  </si>
  <si>
    <t>Ūdensvada hidrauliskā pārbaude</t>
  </si>
  <si>
    <t>reize</t>
  </si>
  <si>
    <t>K1</t>
  </si>
  <si>
    <t>Kanalizācijas cauruļvadu aizsarg no mehāniskiem. bojajumiem</t>
  </si>
  <si>
    <t>Asfalta seguma noņemšana un atjaunošana</t>
  </si>
  <si>
    <t>Esošo ūdensvada d20demontāža</t>
  </si>
  <si>
    <t>ūdensapgāde un kanalizācija iekšējie tīkli</t>
  </si>
  <si>
    <t>Ūdensvada plastmasas caurules montāža  d15, ar veidgabaliem</t>
  </si>
  <si>
    <t>Ūdensvada plastmasas caurules montāža  d20, ar veidgabaliem</t>
  </si>
  <si>
    <t>Ūdensvada plastmasas caurules montāža  d32, ar veidgabaliem</t>
  </si>
  <si>
    <t>Izolācija no akmens vati "PAROC" biez.30</t>
  </si>
  <si>
    <t>Noslēgarmatūra</t>
  </si>
  <si>
    <t>Sistēmas nodošana</t>
  </si>
  <si>
    <t>cilv/st</t>
  </si>
  <si>
    <t xml:space="preserve">Caurumu izveidošana sienā iekšējas ūdensvada un ieksējas  kanalizācijas izveidošana </t>
  </si>
  <si>
    <t xml:space="preserve">vieta </t>
  </si>
  <si>
    <t>Sistēmas  pieslēgšana  pie  esošajiem  tīkliem,d15</t>
  </si>
  <si>
    <t>S3/S4</t>
  </si>
  <si>
    <t>Caurules izolācija"PAROC" b=20 no čaulām d17 ar alumin. folijas parkl.</t>
  </si>
  <si>
    <t>Kanalizācijas plastmasas cauruļvads ar uzmavu, veidgabaliem SN4  D110   montāža</t>
  </si>
  <si>
    <t>Kanalizācijas plastmasas cauruļvads ar uzmavu, veidgabaliem SN4  D50   montāža</t>
  </si>
  <si>
    <t>Reģipša kārbas ierīkošana  cauruļvadu nosegšanai no ugunsdrošā reģipša-2 kartas pa metāla karkasu  ar pilno apdari</t>
  </si>
  <si>
    <t>Kanalizācijas  pieslēgšana  pie  esošiem ārējiem  tīkliem ,d110</t>
  </si>
  <si>
    <t>Sistēmas  izmēģināšana</t>
  </si>
  <si>
    <t>Sanitārtehniskās ierīces</t>
  </si>
  <si>
    <t>Klozetpods ar skalojamo kasti,noslēgarmatūru,poda sēdrinķi ar vāku</t>
  </si>
  <si>
    <t>Klozetpods invalīdiem ar skalojamo kasti,noslēgarmatūru,poda sēdrinķi ar vāku</t>
  </si>
  <si>
    <t>Keramiskā izlietne ar sifonu,sensora maisītājkrānu,kronšteiniem</t>
  </si>
  <si>
    <t>Keramiskā nvalīdiem  izlietne ar sifonu,sensora maisītājkrānu,kronšteiniem</t>
  </si>
  <si>
    <t xml:space="preserve">Dušas kabīne ar akrila paliktni,dušas sifonu,maisītājkrānu,dušas stieni un rokas dušu </t>
  </si>
  <si>
    <t>Elektroūdenssildītājs V100l</t>
  </si>
  <si>
    <t>PP kanalizācijas caurules veidgabali d50</t>
  </si>
  <si>
    <t>PP kanalizācijas caurules veidgabali d75</t>
  </si>
  <si>
    <t>PP kanalizācijas caurules veidgabali d100</t>
  </si>
  <si>
    <t>Revīzija d100</t>
  </si>
  <si>
    <t>Tīrīšanas lūka d100</t>
  </si>
  <si>
    <t>Elektroinstalācija ,zibensaizsardzība un zemējuma kontūri</t>
  </si>
  <si>
    <t>Grupas elektrosadale 1S, a.p.IP30;modulāra sadale ar montāžas profiliem 36mod.</t>
  </si>
  <si>
    <t>k-ts</t>
  </si>
  <si>
    <t>2.</t>
  </si>
  <si>
    <t>Grupas elektrosadale SM, a.p.IP44;modulāra sadale ar montāžas profiliem 24mod.</t>
  </si>
  <si>
    <t>3.</t>
  </si>
  <si>
    <t>EBB kopne</t>
  </si>
  <si>
    <t>Gaismeklis "IZEJA" ar kompaktu luminiscences spuldzi 1x8W, a.p. IP20 un barošanas bloku 1.st. kompl;</t>
  </si>
  <si>
    <t>Griestu tipa gaismeklis ar luminiscences spuldzēm T8 2x36W, ar opālu reflektoru, a.p. IP44, ar elektronisko balastu,</t>
  </si>
  <si>
    <t>Griestu tipa gaismeklis ar luminiscences spuldzēm T5 2x49W, ar parabolisko reflektoru, a.p. IP44, ar elektronisko balastu,</t>
  </si>
  <si>
    <t>Griestu tipa gaismeklis ar luminiscences spuldzēm T5 2x49W, ar parabolisko reflektoru, a.p. IP44, ar elektronisko balastu avārijas režīmam sprieguma stāvokļa releju un barošanas bloku 1.st. kompl.</t>
  </si>
  <si>
    <t>Iebūvēta tipa gaismeklis ar kompaktām luminiscences spuldzēm 2x18W, a.p. IP44, ar elektronisko balastu, ar dekoratīvu stiklu</t>
  </si>
  <si>
    <t>Iebūvēta tipa gaismeklis ar kompaktām luminiscences spuldzēm 2x18W, a.p. IP44, ar elektronisko balastu, avārijas režīmam ar sprieguma stāvokļa releju un barošanas bloku 1.st. kompl., dekoratīvu stiklu</t>
  </si>
  <si>
    <t>Sienas gaismeklis ar luminiscences spuldzi 1x18W, a.p. IP44, ar elektronisko balastu; komplektā ar slēdzi un kontaktligzdu</t>
  </si>
  <si>
    <t>Iebūvēta tipa gaismeklis ar luminiscences spuldzēm T5 4x14W, ar parabolisko reflektoru, a.p. IP20, ar elektronisko balastu</t>
  </si>
  <si>
    <t>Griestu(sienu) tipa gaismeklis ar luminis. spuldzi T5 1x35W, ar opālu reflektoru, a.p. IP20, ar elektronisko balastu</t>
  </si>
  <si>
    <t>Griestu(sienu) tipa gaismeklis ar luminis. spuldzi T5 1x35W, ar opālu reflektoru, a.p. IP20, ar elektronisko balastu, avārijas režīmam sprieguma stāvokļa releju un barošanas bloku 1.st. kompl</t>
  </si>
  <si>
    <t>Sienas tipa gaismeklis ar luminiscences spuldzēm  T5 2x28W, a.p. IP44, ar elektronisko balastu, avarijas režīmam sprieguma stāvokļa releju un barošanas bloku 1.st. kompl</t>
  </si>
  <si>
    <t>Sienas tipa gaismeklis ar luminiscences spuldzēm  T5 1x26W, a.p. IP54, ar elektronisko balastu</t>
  </si>
  <si>
    <t>Vienpola hermētisks slēdzis 230V, 10A, a.p.IP44 ;zem/apm.</t>
  </si>
  <si>
    <t>Divpola hermētisks slēdzis 230V, 10A, a.p.IP44 ;zem/apm</t>
  </si>
  <si>
    <t>Pārslēdzis hermētisks 230V, 10A, a.p.IP20; zem/apm.</t>
  </si>
  <si>
    <t xml:space="preserve">Vienpola hermētisks slēdzis 230V, 10A, a.p.IP20 ;zem/apm </t>
  </si>
  <si>
    <t>Divpola slēdzis 230V, 10A, a.p.IP20; zem/apm</t>
  </si>
  <si>
    <t>Regulators</t>
  </si>
  <si>
    <t>1-vietīga sienas zemapmetuma kontaktligzda ar iezemējuma kontaktu 230V, 16A, a.p. IP20</t>
  </si>
  <si>
    <t>1-vietīga sienas zemapmetuma kontaktligzda ar iezemējuma kontaktu 230V, 16A, a.p. IP44</t>
  </si>
  <si>
    <t>2-vietīgs sienas zemapmetuma kontaktligzdu bloks ar iezemējuma kontaktiem 230V, 16A, a.p. IP20</t>
  </si>
  <si>
    <t>VP lifts</t>
  </si>
  <si>
    <t>Izvads  pie sienas 230V(roku žāvetājs)</t>
  </si>
  <si>
    <t xml:space="preserve">Kabelis šķ. 3x1,5 mm2  </t>
  </si>
  <si>
    <t xml:space="preserve">Kabelis šķ. 3x2,5 mm2 </t>
  </si>
  <si>
    <t xml:space="preserve">Kabelis šķ. 5x4,0mm2 </t>
  </si>
  <si>
    <t xml:space="preserve">Kabelis šķ. 5x6,0mm2  </t>
  </si>
  <si>
    <t>Kabelis šķ. 5x16mm2</t>
  </si>
  <si>
    <t>Plastmasas caurule ø 20 mm</t>
  </si>
  <si>
    <t>Plastmasas caurule ø 32 mm</t>
  </si>
  <si>
    <t>Plastmasas caurule ø 40 mm</t>
  </si>
  <si>
    <t>Plastmasas caurule ø 50 mm</t>
  </si>
  <si>
    <t>Zemējuma josla St/Zn – 40x4mm</t>
  </si>
  <si>
    <t>Zemējuma elektrods St/Zn ø16mm L-1,5mx4</t>
  </si>
  <si>
    <t xml:space="preserve">Zibensnovēdēis ø 8mm kompl. ar stiprinājuma elementiem (daudzumu precizēt ar montāžas firmu ) </t>
  </si>
  <si>
    <t>Ugunsizturīga mastika, putas, krāsa</t>
  </si>
  <si>
    <t>Savienojuma un mērījumu klemmas</t>
  </si>
  <si>
    <t>Antikorozijas lente</t>
  </si>
  <si>
    <t>Plastmasas caurule ø 110 mm,saliekamā</t>
  </si>
  <si>
    <t>Esošās elektroinstalācijas demontāža</t>
  </si>
  <si>
    <t>Elektromērīšana un pārbaude</t>
  </si>
  <si>
    <t>kpl</t>
  </si>
  <si>
    <t>Ugunsgrēka atklāšanas un trauksmes signalizācijas sistēma(UAS)</t>
  </si>
  <si>
    <t>1.1</t>
  </si>
  <si>
    <t>Signalizācijas centrales SmartLine 020-4 ustādīšana</t>
  </si>
  <si>
    <t>1.2.</t>
  </si>
  <si>
    <t>Zonu paplašinātāja SmartLine/8z uzstādīšana</t>
  </si>
  <si>
    <t>1.3</t>
  </si>
  <si>
    <t>Termoelementa akumulatoriem PROBETH ustādīšana</t>
  </si>
  <si>
    <t>1.4</t>
  </si>
  <si>
    <t>Akumulātoru 12v 12A/h ustādīšana</t>
  </si>
  <si>
    <t>1.5</t>
  </si>
  <si>
    <t>Starpreleja uzstādīšana (Skatīt. UAS 7)</t>
  </si>
  <si>
    <t>1.6</t>
  </si>
  <si>
    <t>Siltuma detektora NB-323-2 uzstādīšana</t>
  </si>
  <si>
    <t>1.7</t>
  </si>
  <si>
    <t>Dūmu detektora NB-338-2 uzstādīšana</t>
  </si>
  <si>
    <t>1.8</t>
  </si>
  <si>
    <t>Rokas trauksmes pogas FP/3RD uzstādīšana</t>
  </si>
  <si>
    <t>1.9</t>
  </si>
  <si>
    <t>Galas rezistors R 3K9</t>
  </si>
  <si>
    <t>1.10</t>
  </si>
  <si>
    <t>Gaismas indikators RI17j</t>
  </si>
  <si>
    <t>1.11</t>
  </si>
  <si>
    <t>Iekšajas sirēnas  SL-150 24V vai ekvivalents uzstādīšana</t>
  </si>
  <si>
    <t>1.12</t>
  </si>
  <si>
    <t>Ārējas sirēnas MR-300 vai ekvivalents uzstādīšana</t>
  </si>
  <si>
    <t>1.13</t>
  </si>
  <si>
    <t xml:space="preserve">Kabelis Eurosafe1x2x0.8+1, 30min </t>
  </si>
  <si>
    <t>1.14</t>
  </si>
  <si>
    <t xml:space="preserve">Kabeļa KLM 2x0,8  30min, ieguldīšana </t>
  </si>
  <si>
    <t>1.15</t>
  </si>
  <si>
    <t>KabeļaYE-H(ST)FE180/E30    30min ugunsizturīgs vai ekvivalents ieguldīšana</t>
  </si>
  <si>
    <t>1.16</t>
  </si>
  <si>
    <t>Montažas materiāli</t>
  </si>
  <si>
    <t>1.17</t>
  </si>
  <si>
    <t>Mērījumi</t>
  </si>
  <si>
    <t>1.18</t>
  </si>
  <si>
    <t>Sistēmas regulēšanas darbi</t>
  </si>
  <si>
    <t>1.19</t>
  </si>
  <si>
    <t>Sistēmas programēšanas darbi</t>
  </si>
  <si>
    <t>1.20</t>
  </si>
  <si>
    <t>Izpilddokumentācijas izgatavošana</t>
  </si>
  <si>
    <t xml:space="preserve"> Labiekārtošana</t>
  </si>
  <si>
    <t>Asfaltbetona brauktuve</t>
  </si>
  <si>
    <t>Esošās  melnzemes  kārtas noņemšana un planēšana  ar liekās  grunts  izvešanu(ierakums)</t>
  </si>
  <si>
    <t>Gultnes veidošana un planēšana brauktuvei  ar liekās  grunts  izvešanu</t>
  </si>
  <si>
    <t>Blietētās  smilts  pamatnes  izbūve  brauktuvei  kf&gt;1m/dnn; Ev2&gt;80MPa;   400mm  biez (ar  K-1,22)</t>
  </si>
  <si>
    <t>Blietēto     dolomita  šķembu    fr.0-56mm   pamatnes  izbūve  autostāvvietai 180mm  biez (ar K-1,20)</t>
  </si>
  <si>
    <t>Blietēto     dolomita  šķembu    fr.0-45mm   pamatnes  izbūve  autostāvvietai 120mm  biez (ar K-1,20)</t>
  </si>
  <si>
    <t xml:space="preserve">Asfaltbetona apakškārtas izbūve remontzonā no a/b Acb 22  60mm biezumā  </t>
  </si>
  <si>
    <t>Starpkārtu gruntēšana</t>
  </si>
  <si>
    <t xml:space="preserve">Asfaltbetona virskārtas izbūve remontzonā no a/b AC 11 40mm biezumā </t>
  </si>
  <si>
    <t>Betona bruģa ietve</t>
  </si>
  <si>
    <t>Gultnes veidošana un planēšana ietvei ar liekās  grunts  izvešanu</t>
  </si>
  <si>
    <t>Blietētās  smilts  pamatnes  izbūve  brauktuvei  kf&gt;1m/dnn; Ev2&gt;80MPa;   300mm  biez (ar  K-1,22)</t>
  </si>
  <si>
    <t>Blietēto     dolomita  šķembu    fr.0-32mm   pamatnes  izbūve  autostāvvietai 120mm  biez (ar K-1,20)</t>
  </si>
  <si>
    <t xml:space="preserve">Bruģakmeņu   60mm    segums   pa   rupjās  smilts    pamatni  30mm  biez  </t>
  </si>
  <si>
    <t>Šķembu klājums (brauktuve-10m2/nomale-50m2)</t>
  </si>
  <si>
    <t>Gultnes veidošana   ar liekās  grunts  izvešanu(h-800mm/550mm)</t>
  </si>
  <si>
    <t>Blietētās  smilts  pamatnes  izbūve    400mm  biez (ar  K-1,22)</t>
  </si>
  <si>
    <t>Blietēto     dolomita  šķembu    fr.0-56mm   pamatnes  izbūve  brauktuvei 180mm  biez/nomalei-150mm biez. (ar K-1,20)</t>
  </si>
  <si>
    <t>Blietēto     dolomita  šķembu    fr.0-45mm   pamatnes  izbūve  btauktuvei 220mm  biez (ar K-1,20)</t>
  </si>
  <si>
    <t xml:space="preserve">Betona  apmaļu  BR 100.30.15  uzstādīšana  uz  betona   B15  pamata  </t>
  </si>
  <si>
    <t xml:space="preserve">Betona  apmaļu  BR 100.22.15  uzstādīšana  uz  betona   B15  pamata </t>
  </si>
  <si>
    <t>Slīpo  betona  apmaļu  BR 100.30.15  lab.  uzstādīšana  uz  betona   B15 pamata</t>
  </si>
  <si>
    <t>Betona apmaļu BR 100.20.8  uzstādīšana uz betona B15 pamata</t>
  </si>
  <si>
    <t>Zālāja ierīkošana ar 15cm biezu melnzemes kārtu ar, zāles  sēšanu</t>
  </si>
  <si>
    <t>Nogāzes stiprināšana ar pretkorozijas paklāju un  zālāja ierīkošana ar 15cm biezu melnzemes kārtu ar, zāles  sēšanu</t>
  </si>
  <si>
    <t>Drenāžas cauruļu D160/145 montāža un pieslēgšana  pie  esošām  akām ,Izlaides ierīkošana</t>
  </si>
  <si>
    <t>Drenāžas caurule dn 65 160/145 ar kokosa filtru</t>
  </si>
  <si>
    <t>Pandusa (invalīda uzbrauktuvi )  izveide uz esošajām augstuma atzīmēm ar  pamatnes sagatavošanu. (skolas korpusā))</t>
  </si>
  <si>
    <t>Ieejas lieveņu  montāža (internāta korpusā)</t>
  </si>
  <si>
    <t>Velostatīvs spirālveida,nerūsējošā veida</t>
  </si>
  <si>
    <t>Atpūtas soliņu BRIMAX QUATRO UM377 izbūve ar pamatnes  iebetonēšanu</t>
  </si>
  <si>
    <t>Atkritumu urnu uzstādīšana</t>
  </si>
  <si>
    <r>
      <t>m</t>
    </r>
    <r>
      <rPr>
        <vertAlign val="superscript"/>
        <sz val="10"/>
        <rFont val="Arial"/>
        <family val="2"/>
      </rPr>
      <t>2</t>
    </r>
  </si>
  <si>
    <r>
      <t>gaisa apstrādes agregāts PN-2 (kompl. ar automātikas bloku, pamatni un frekvenču regulatoru): L</t>
    </r>
    <r>
      <rPr>
        <vertAlign val="subscript"/>
        <sz val="10"/>
        <rFont val="Arial"/>
        <family val="2"/>
      </rPr>
      <t>p</t>
    </r>
    <r>
      <rPr>
        <sz val="10"/>
        <rFont val="Arial"/>
        <family val="2"/>
      </rPr>
      <t>=6150m³/h; H</t>
    </r>
    <r>
      <rPr>
        <vertAlign val="subscript"/>
        <sz val="10"/>
        <rFont val="Arial"/>
        <family val="2"/>
      </rPr>
      <t>p</t>
    </r>
    <r>
      <rPr>
        <sz val="10"/>
        <rFont val="Arial"/>
        <family val="2"/>
      </rPr>
      <t>=300Pa; L</t>
    </r>
    <r>
      <rPr>
        <vertAlign val="subscript"/>
        <sz val="10"/>
        <rFont val="Arial"/>
        <family val="2"/>
      </rPr>
      <t>n</t>
    </r>
    <r>
      <rPr>
        <sz val="10"/>
        <rFont val="Arial"/>
        <family val="2"/>
      </rPr>
      <t>=6150m³/h; H</t>
    </r>
    <r>
      <rPr>
        <vertAlign val="subscript"/>
        <sz val="10"/>
        <rFont val="Arial"/>
        <family val="2"/>
      </rPr>
      <t>n</t>
    </r>
    <r>
      <rPr>
        <sz val="10"/>
        <rFont val="Arial"/>
        <family val="2"/>
      </rPr>
      <t>=300Pa; N</t>
    </r>
    <r>
      <rPr>
        <vertAlign val="subscript"/>
        <sz val="10"/>
        <rFont val="Arial"/>
        <family val="2"/>
      </rPr>
      <t>el</t>
    </r>
    <r>
      <rPr>
        <sz val="10"/>
        <rFont val="Arial"/>
        <family val="2"/>
      </rPr>
      <t>=6kW; 400/3</t>
    </r>
  </si>
  <si>
    <t>Kabeļu rievu kalšana  ķieģeļu sienā un  aizdarināšana pēc kabeļu montāža</t>
  </si>
  <si>
    <t>Iebūvējamās iekārtas</t>
  </si>
  <si>
    <t>Zviedru siena 2500x800 ar augšējo konsoli, stiprinājuma elementi, montāža</t>
  </si>
  <si>
    <t>Spoguļu siena 2,3 m (h) x 5,6 m (pl)</t>
  </si>
  <si>
    <t>Lifts invalīdu pacēlājs Cibes A5000 no 1. uz otro stāvu, pacelšanas augstums 3.3 m, pārvietošanās ātrums (0,15 m/s), kontrooles sistēma mikrodatora bāze, motora jauda 2,2 kW, šahtas montāža, elektropoielēgums, apmācība</t>
  </si>
  <si>
    <t xml:space="preserve">Apavu žāvējamais skapis, Elektrolux TS 560 </t>
  </si>
  <si>
    <t>Iebūvējams sakpis inventāram 2.8x3 m  laminēts kokskaidu plātņu materiāls EGGER, trīs bīdāmas durvis ar alumīnija profilu un lamināta pildījumu</t>
  </si>
  <si>
    <t>Iebūvējams sakpis inventāram 2.8x4 m,  laminēts kokskaidu plātņu materiāls EGGER, četras bīdāmas durvis ar alumīnija profilu un lamināta pildījumu</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</si>
</sst>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 [$Ls-426]"/>
    <numFmt numFmtId="165" formatCode="mmm\ dd"/>
    <numFmt numFmtId="166" formatCode="#,##0.00_ ;\-#,##0.00\ "/>
    <numFmt numFmtId="167" formatCode="0.0"/>
    <numFmt numFmtId="168" formatCode="0.000"/>
    <numFmt numFmtId="169" formatCode="_(* #,##0.00_);_(* \(#,##0.00\);_(* \-??_);_(@_)"/>
    <numFmt numFmtId="170" formatCode="_(* #,##0_);_(* \(#,##0\);_(* \-??_);_(@_)"/>
    <numFmt numFmtId="171" formatCode="mm/yy"/>
    <numFmt numFmtId="172" formatCode="dd/mm/yy"/>
  </numFmts>
  <fonts count="58">
    <font>
      <sz val="10"/>
      <name val="Arial"/>
      <family val="2"/>
    </font>
    <font>
      <sz val="11"/>
      <color indexed="8"/>
      <name val="Calibri"/>
      <family val="2"/>
    </font>
    <font>
      <sz val="11"/>
      <color indexed="9"/>
      <name val="Calibri"/>
      <family val="2"/>
    </font>
    <font>
      <sz val="10"/>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Narrow"/>
      <family val="2"/>
    </font>
    <font>
      <b/>
      <sz val="14"/>
      <name val="Arial Narrow"/>
      <family val="2"/>
    </font>
    <font>
      <b/>
      <i/>
      <u val="single"/>
      <sz val="14"/>
      <name val="Arial Narrow"/>
      <family val="2"/>
    </font>
    <font>
      <sz val="8"/>
      <name val="Arial Narrow"/>
      <family val="2"/>
    </font>
    <font>
      <sz val="10"/>
      <name val="Arial Narrow"/>
      <family val="2"/>
    </font>
    <font>
      <u val="single"/>
      <sz val="11"/>
      <name val="Arial Narrow"/>
      <family val="2"/>
    </font>
    <font>
      <sz val="12"/>
      <name val="Arial Narrow"/>
      <family val="2"/>
    </font>
    <font>
      <b/>
      <i/>
      <sz val="12"/>
      <name val="Arial Narrow"/>
      <family val="2"/>
    </font>
    <font>
      <b/>
      <sz val="11"/>
      <name val="Arial Narrow"/>
      <family val="2"/>
    </font>
    <font>
      <sz val="12"/>
      <name val="Times New Roman"/>
      <family val="1"/>
    </font>
    <font>
      <b/>
      <sz val="12"/>
      <name val="Times New Roman"/>
      <family val="1"/>
    </font>
    <font>
      <b/>
      <sz val="10"/>
      <name val="Arial"/>
      <family val="2"/>
    </font>
    <font>
      <sz val="10"/>
      <name val="Times New Roman"/>
      <family val="1"/>
    </font>
    <font>
      <sz val="9"/>
      <name val="Arial"/>
      <family val="2"/>
    </font>
    <font>
      <i/>
      <sz val="10"/>
      <name val="Arial"/>
      <family val="2"/>
    </font>
    <font>
      <vertAlign val="subscript"/>
      <sz val="10"/>
      <name val="Arial"/>
      <family val="2"/>
    </font>
    <font>
      <b/>
      <sz val="10"/>
      <name val="Arial Narrow"/>
      <family val="2"/>
    </font>
    <font>
      <vertAlign val="superscript"/>
      <sz val="10"/>
      <name val="Arial"/>
      <family val="2"/>
    </font>
    <font>
      <sz val="11"/>
      <name val="Arial"/>
      <family val="2"/>
    </font>
    <font>
      <sz val="9"/>
      <name val="Tahoma"/>
      <family val="2"/>
    </font>
    <font>
      <b/>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2" fillId="40" borderId="0" applyNumberFormat="0" applyBorder="0" applyAlignment="0" applyProtection="0"/>
    <xf numFmtId="0" fontId="43" fillId="41" borderId="1" applyNumberFormat="0" applyAlignment="0" applyProtection="0"/>
    <xf numFmtId="0" fontId="44" fillId="42" borderId="2" applyNumberFormat="0" applyAlignment="0" applyProtection="0"/>
    <xf numFmtId="169"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45" fillId="0" borderId="0" applyNumberFormat="0" applyFill="0" applyBorder="0" applyAlignment="0" applyProtection="0"/>
    <xf numFmtId="0" fontId="46" fillId="43"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44" borderId="1" applyNumberFormat="0" applyAlignment="0" applyProtection="0"/>
    <xf numFmtId="0" fontId="51" fillId="0" borderId="6" applyNumberFormat="0" applyFill="0" applyAlignment="0" applyProtection="0"/>
    <xf numFmtId="0" fontId="52" fillId="45"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46" borderId="7" applyNumberFormat="0" applyFont="0" applyAlignment="0" applyProtection="0"/>
    <xf numFmtId="0" fontId="53" fillId="41" borderId="8" applyNumberFormat="0" applyAlignment="0" applyProtection="0"/>
    <xf numFmtId="9" fontId="0" fillId="0" borderId="0" applyFill="0" applyBorder="0" applyAlignment="0" applyProtection="0"/>
    <xf numFmtId="0" fontId="0"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50" borderId="0" applyNumberFormat="0" applyBorder="0" applyAlignment="0" applyProtection="0"/>
    <xf numFmtId="0" fontId="4" fillId="13" borderId="10" applyNumberFormat="0" applyAlignment="0" applyProtection="0"/>
    <xf numFmtId="0" fontId="5" fillId="51" borderId="11" applyNumberFormat="0" applyAlignment="0" applyProtection="0"/>
    <xf numFmtId="0" fontId="6" fillId="51" borderId="10" applyNumberFormat="0" applyAlignment="0" applyProtection="0"/>
    <xf numFmtId="0" fontId="7" fillId="0" borderId="12" applyNumberFormat="0" applyFill="0" applyAlignment="0" applyProtection="0"/>
    <xf numFmtId="0" fontId="8" fillId="0" borderId="13" applyNumberFormat="0" applyFill="0" applyAlignment="0" applyProtection="0"/>
    <xf numFmtId="0" fontId="9" fillId="0" borderId="14" applyNumberFormat="0" applyFill="0" applyAlignment="0" applyProtection="0"/>
    <xf numFmtId="0" fontId="9" fillId="0" borderId="0" applyNumberFormat="0" applyFill="0" applyBorder="0" applyAlignment="0" applyProtection="0"/>
    <xf numFmtId="0" fontId="10" fillId="0" borderId="15" applyNumberFormat="0" applyFill="0" applyAlignment="0" applyProtection="0"/>
    <xf numFmtId="0" fontId="11" fillId="52" borderId="16" applyNumberFormat="0" applyAlignment="0" applyProtection="0"/>
    <xf numFmtId="0" fontId="12" fillId="0" borderId="0" applyNumberFormat="0" applyFill="0" applyBorder="0" applyAlignment="0" applyProtection="0"/>
    <xf numFmtId="0" fontId="13" fillId="53" borderId="0" applyNumberFormat="0" applyBorder="0" applyAlignment="0" applyProtection="0"/>
    <xf numFmtId="0" fontId="0" fillId="0" borderId="0">
      <alignment/>
      <protection/>
    </xf>
    <xf numFmtId="0" fontId="14" fillId="9" borderId="0" applyNumberFormat="0" applyBorder="0" applyAlignment="0" applyProtection="0"/>
    <xf numFmtId="0" fontId="15" fillId="0" borderId="0" applyNumberFormat="0" applyFill="0" applyBorder="0" applyAlignment="0" applyProtection="0"/>
    <xf numFmtId="0" fontId="0" fillId="54" borderId="17" applyNumberFormat="0" applyAlignment="0" applyProtection="0"/>
    <xf numFmtId="0" fontId="16" fillId="0" borderId="18" applyNumberFormat="0" applyFill="0" applyAlignment="0" applyProtection="0"/>
    <xf numFmtId="0" fontId="17" fillId="0" borderId="0" applyNumberFormat="0" applyFill="0" applyBorder="0" applyAlignment="0" applyProtection="0"/>
    <xf numFmtId="0" fontId="18" fillId="10" borderId="0" applyNumberFormat="0" applyBorder="0" applyAlignment="0" applyProtection="0"/>
  </cellStyleXfs>
  <cellXfs count="197">
    <xf numFmtId="0" fontId="0" fillId="0" borderId="0" xfId="0" applyAlignment="1">
      <alignment/>
    </xf>
    <xf numFmtId="0" fontId="19" fillId="0" borderId="0" xfId="0" applyFont="1" applyFill="1" applyAlignment="1">
      <alignment/>
    </xf>
    <xf numFmtId="0" fontId="19" fillId="0" borderId="0" xfId="0" applyFont="1" applyFill="1" applyAlignment="1">
      <alignment horizontal="center"/>
    </xf>
    <xf numFmtId="0" fontId="22" fillId="0" borderId="0" xfId="84" applyFont="1" applyFill="1" applyBorder="1" applyAlignment="1">
      <alignment horizontal="center" vertical="center" wrapText="1"/>
      <protection/>
    </xf>
    <xf numFmtId="0" fontId="23" fillId="0" borderId="0" xfId="64" applyFont="1" applyFill="1" applyAlignment="1">
      <alignment vertical="center"/>
      <protection/>
    </xf>
    <xf numFmtId="0" fontId="19" fillId="0" borderId="0" xfId="0" applyFont="1" applyFill="1" applyBorder="1" applyAlignment="1">
      <alignment vertical="center"/>
    </xf>
    <xf numFmtId="0" fontId="24" fillId="0" borderId="0" xfId="0" applyFont="1" applyFill="1" applyBorder="1" applyAlignment="1">
      <alignment vertical="center" wrapText="1"/>
    </xf>
    <xf numFmtId="0" fontId="19" fillId="0" borderId="0" xfId="0" applyFont="1" applyFill="1" applyAlignment="1">
      <alignment vertical="center"/>
    </xf>
    <xf numFmtId="0" fontId="19" fillId="0" borderId="0" xfId="0" applyFont="1" applyFill="1" applyBorder="1" applyAlignment="1">
      <alignment vertical="center" wrapText="1"/>
    </xf>
    <xf numFmtId="0" fontId="25" fillId="0" borderId="0" xfId="0" applyFont="1" applyFill="1" applyBorder="1" applyAlignment="1">
      <alignment/>
    </xf>
    <xf numFmtId="0" fontId="25" fillId="0" borderId="0" xfId="0" applyFont="1" applyFill="1" applyBorder="1" applyAlignment="1">
      <alignment horizontal="center"/>
    </xf>
    <xf numFmtId="164" fontId="25" fillId="0" borderId="0" xfId="0" applyNumberFormat="1" applyFont="1" applyFill="1" applyAlignment="1">
      <alignment horizontal="left" vertical="center"/>
    </xf>
    <xf numFmtId="164" fontId="25" fillId="0" borderId="0" xfId="0" applyNumberFormat="1" applyFont="1" applyFill="1" applyAlignment="1">
      <alignment horizontal="center" vertical="center"/>
    </xf>
    <xf numFmtId="0" fontId="25" fillId="0" borderId="0" xfId="0" applyFont="1" applyFill="1" applyAlignment="1">
      <alignment vertical="center"/>
    </xf>
    <xf numFmtId="0" fontId="25" fillId="0" borderId="0" xfId="84" applyFont="1" applyFill="1" applyAlignment="1">
      <alignment horizontal="center" vertical="center"/>
      <protection/>
    </xf>
    <xf numFmtId="0" fontId="25" fillId="0" borderId="0" xfId="84" applyFont="1" applyFill="1" applyAlignment="1">
      <alignment vertical="center" wrapText="1"/>
      <protection/>
    </xf>
    <xf numFmtId="0" fontId="26" fillId="0" borderId="0" xfId="84" applyFont="1" applyFill="1" applyAlignment="1">
      <alignment horizontal="center" vertical="center" wrapText="1"/>
      <protection/>
    </xf>
    <xf numFmtId="0" fontId="25" fillId="0" borderId="0" xfId="84" applyFont="1" applyFill="1" applyAlignment="1">
      <alignment vertical="center"/>
      <protection/>
    </xf>
    <xf numFmtId="0" fontId="27" fillId="0" borderId="19" xfId="0" applyFont="1" applyFill="1" applyBorder="1" applyAlignment="1">
      <alignment horizontal="center" vertical="center"/>
    </xf>
    <xf numFmtId="0" fontId="27" fillId="0" borderId="0" xfId="0" applyFont="1" applyFill="1" applyAlignment="1">
      <alignment horizontal="center" vertical="center"/>
    </xf>
    <xf numFmtId="165" fontId="28" fillId="0" borderId="19" xfId="64" applyNumberFormat="1" applyFont="1" applyFill="1" applyBorder="1" applyAlignment="1">
      <alignment horizontal="center" vertical="center" wrapText="1"/>
      <protection/>
    </xf>
    <xf numFmtId="49" fontId="29" fillId="0" borderId="19" xfId="0" applyNumberFormat="1" applyFont="1" applyFill="1" applyBorder="1" applyAlignment="1">
      <alignment vertical="center" wrapText="1"/>
    </xf>
    <xf numFmtId="49" fontId="28" fillId="0" borderId="19" xfId="0" applyNumberFormat="1" applyFont="1" applyFill="1" applyBorder="1" applyAlignment="1">
      <alignment horizontal="center" vertical="center"/>
    </xf>
    <xf numFmtId="0" fontId="19" fillId="0" borderId="19" xfId="0" applyFont="1" applyFill="1" applyBorder="1" applyAlignment="1">
      <alignment/>
    </xf>
    <xf numFmtId="0" fontId="0" fillId="0" borderId="19" xfId="0" applyFont="1" applyFill="1" applyBorder="1" applyAlignment="1">
      <alignment horizontal="center" vertical="center" wrapText="1"/>
    </xf>
    <xf numFmtId="0" fontId="30" fillId="0" borderId="19" xfId="0" applyFont="1" applyFill="1" applyBorder="1" applyAlignment="1">
      <alignment horizontal="left" vertical="center" wrapText="1"/>
    </xf>
    <xf numFmtId="2" fontId="30" fillId="0" borderId="19"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2" fontId="0" fillId="0" borderId="19" xfId="0" applyNumberFormat="1" applyFont="1" applyFill="1" applyBorder="1" applyAlignment="1">
      <alignment horizontal="center" vertical="center" wrapText="1"/>
    </xf>
    <xf numFmtId="1" fontId="0" fillId="0" borderId="19" xfId="0" applyNumberFormat="1" applyFont="1" applyFill="1" applyBorder="1" applyAlignment="1">
      <alignment horizontal="center" vertical="center" wrapText="1"/>
    </xf>
    <xf numFmtId="2" fontId="0" fillId="0" borderId="19" xfId="0" applyNumberFormat="1" applyFont="1" applyFill="1" applyBorder="1" applyAlignment="1">
      <alignment horizontal="right" vertical="center" wrapText="1"/>
    </xf>
    <xf numFmtId="0" fontId="19" fillId="0" borderId="19" xfId="84" applyFont="1" applyFill="1" applyBorder="1" applyAlignment="1">
      <alignment horizontal="left" vertical="center" wrapText="1" shrinkToFit="1"/>
      <protection/>
    </xf>
    <xf numFmtId="0" fontId="19" fillId="0" borderId="19" xfId="0" applyFont="1" applyFill="1" applyBorder="1" applyAlignment="1">
      <alignment horizontal="center" vertical="center" wrapText="1" shrinkToFit="1"/>
    </xf>
    <xf numFmtId="0" fontId="19" fillId="0" borderId="19" xfId="84" applyFont="1" applyFill="1" applyBorder="1" applyAlignment="1">
      <alignment horizontal="right" vertical="center" wrapText="1" shrinkToFit="1"/>
      <protection/>
    </xf>
    <xf numFmtId="2" fontId="0" fillId="0" borderId="19" xfId="0" applyNumberFormat="1" applyFont="1" applyFill="1" applyBorder="1" applyAlignment="1">
      <alignment horizontal="left" vertical="center" wrapText="1"/>
    </xf>
    <xf numFmtId="0" fontId="0" fillId="0" borderId="19" xfId="80" applyFont="1" applyFill="1" applyBorder="1" applyAlignment="1">
      <alignment horizontal="right"/>
      <protection/>
    </xf>
    <xf numFmtId="0" fontId="0" fillId="0" borderId="19" xfId="80" applyFont="1" applyFill="1" applyBorder="1" applyAlignment="1">
      <alignment horizontal="left"/>
      <protection/>
    </xf>
    <xf numFmtId="2" fontId="31" fillId="0" borderId="19" xfId="0" applyNumberFormat="1" applyFont="1" applyFill="1" applyBorder="1" applyAlignment="1">
      <alignment horizontal="left" vertical="center" wrapText="1"/>
    </xf>
    <xf numFmtId="0" fontId="31" fillId="0" borderId="19" xfId="0" applyFont="1" applyFill="1" applyBorder="1" applyAlignment="1">
      <alignment horizontal="center" vertical="center" wrapText="1"/>
    </xf>
    <xf numFmtId="0" fontId="0" fillId="0" borderId="19" xfId="80" applyFont="1" applyFill="1" applyBorder="1" applyAlignment="1">
      <alignment horizontal="left"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right" vertical="center" wrapText="1"/>
    </xf>
    <xf numFmtId="0" fontId="0" fillId="0" borderId="19" xfId="78" applyFont="1" applyFill="1" applyBorder="1" applyAlignment="1">
      <alignment horizontal="right" vertical="center" wrapText="1"/>
      <protection/>
    </xf>
    <xf numFmtId="0" fontId="0" fillId="0" borderId="19" xfId="78" applyFont="1" applyFill="1" applyBorder="1" applyAlignment="1">
      <alignment horizontal="center" vertical="center"/>
      <protection/>
    </xf>
    <xf numFmtId="2" fontId="32" fillId="0" borderId="19" xfId="79" applyNumberFormat="1" applyFont="1" applyFill="1" applyBorder="1" applyAlignment="1">
      <alignment horizontal="right" vertical="center" wrapText="1"/>
      <protection/>
    </xf>
    <xf numFmtId="2" fontId="32" fillId="0" borderId="19" xfId="79" applyNumberFormat="1" applyFont="1" applyFill="1" applyBorder="1" applyAlignment="1">
      <alignment horizontal="left" vertical="center" wrapText="1"/>
      <protection/>
    </xf>
    <xf numFmtId="0" fontId="30" fillId="0" borderId="19" xfId="0" applyFont="1" applyFill="1" applyBorder="1" applyAlignment="1">
      <alignment horizontal="center" vertical="center" wrapText="1"/>
    </xf>
    <xf numFmtId="0" fontId="0" fillId="0" borderId="19"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right" vertical="center" wrapText="1"/>
      <protection/>
    </xf>
    <xf numFmtId="0" fontId="30" fillId="0" borderId="19" xfId="0" applyNumberFormat="1" applyFont="1" applyFill="1" applyBorder="1" applyAlignment="1" applyProtection="1">
      <alignment horizontal="center" vertical="center" wrapText="1"/>
      <protection/>
    </xf>
    <xf numFmtId="0" fontId="28" fillId="0" borderId="19" xfId="0" applyFont="1" applyFill="1" applyBorder="1" applyAlignment="1">
      <alignment vertical="center" wrapText="1"/>
    </xf>
    <xf numFmtId="0" fontId="28" fillId="0" borderId="19" xfId="0" applyFont="1" applyFill="1" applyBorder="1" applyAlignment="1">
      <alignment horizontal="center" vertical="center" wrapText="1"/>
    </xf>
    <xf numFmtId="0" fontId="29" fillId="0" borderId="19" xfId="0" applyFont="1" applyFill="1" applyBorder="1" applyAlignment="1">
      <alignment horizontal="left" vertical="center" wrapText="1"/>
    </xf>
    <xf numFmtId="0" fontId="28" fillId="0" borderId="19" xfId="0" applyFont="1" applyFill="1" applyBorder="1" applyAlignment="1">
      <alignment horizontal="center"/>
    </xf>
    <xf numFmtId="0" fontId="30" fillId="0" borderId="19" xfId="80" applyFont="1" applyFill="1" applyBorder="1" applyAlignment="1">
      <alignment horizontal="center" vertical="center" wrapText="1"/>
      <protection/>
    </xf>
    <xf numFmtId="2" fontId="0" fillId="0" borderId="19" xfId="0" applyNumberFormat="1" applyFont="1" applyFill="1" applyBorder="1" applyAlignment="1">
      <alignment horizontal="center" vertical="center"/>
    </xf>
    <xf numFmtId="0" fontId="0" fillId="0" borderId="19" xfId="0" applyFont="1" applyFill="1" applyBorder="1" applyAlignment="1">
      <alignment vertical="center" wrapText="1"/>
    </xf>
    <xf numFmtId="0" fontId="0" fillId="0" borderId="19" xfId="80" applyFont="1" applyFill="1" applyBorder="1" applyAlignment="1">
      <alignment horizontal="center" vertical="center" wrapText="1"/>
      <protection/>
    </xf>
    <xf numFmtId="0" fontId="0" fillId="0" borderId="19" xfId="80" applyFont="1" applyFill="1" applyBorder="1" applyAlignment="1">
      <alignment horizontal="right" vertical="center" wrapText="1"/>
      <protection/>
    </xf>
    <xf numFmtId="0" fontId="31" fillId="0" borderId="19" xfId="0" applyFont="1" applyFill="1" applyBorder="1" applyAlignment="1">
      <alignment vertical="center" wrapText="1"/>
    </xf>
    <xf numFmtId="2" fontId="30" fillId="0" borderId="19" xfId="0" applyNumberFormat="1" applyFont="1" applyFill="1" applyBorder="1" applyAlignment="1">
      <alignment horizontal="left" vertical="center" wrapText="1"/>
    </xf>
    <xf numFmtId="4" fontId="0" fillId="0" borderId="19"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left" vertical="center" wrapText="1"/>
    </xf>
    <xf numFmtId="4" fontId="0" fillId="0" borderId="20"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left" vertical="center" wrapText="1"/>
    </xf>
    <xf numFmtId="4" fontId="0" fillId="0" borderId="21" xfId="0" applyNumberFormat="1" applyFont="1" applyFill="1" applyBorder="1" applyAlignment="1">
      <alignment horizontal="center" vertical="center" wrapText="1"/>
    </xf>
    <xf numFmtId="0" fontId="0" fillId="0" borderId="19" xfId="64" applyFont="1" applyFill="1" applyBorder="1" applyAlignment="1">
      <alignment horizontal="center" vertical="center" wrapText="1"/>
      <protection/>
    </xf>
    <xf numFmtId="0" fontId="30" fillId="0" borderId="22" xfId="0" applyFont="1" applyFill="1" applyBorder="1" applyAlignment="1">
      <alignment horizontal="left" vertical="center" wrapText="1"/>
    </xf>
    <xf numFmtId="0" fontId="0" fillId="0" borderId="19" xfId="0" applyFont="1" applyFill="1" applyBorder="1" applyAlignment="1">
      <alignment/>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30" fillId="0" borderId="19" xfId="0" applyFont="1" applyFill="1" applyBorder="1" applyAlignment="1">
      <alignment horizontal="center" vertical="center"/>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justify" vertical="top" wrapText="1"/>
    </xf>
    <xf numFmtId="0" fontId="30" fillId="0" borderId="21" xfId="0" applyFont="1" applyFill="1" applyBorder="1" applyAlignment="1">
      <alignment horizontal="center" vertical="center" wrapText="1"/>
    </xf>
    <xf numFmtId="0" fontId="0" fillId="0" borderId="19" xfId="0" applyFont="1" applyFill="1" applyBorder="1" applyAlignment="1">
      <alignment wrapText="1"/>
    </xf>
    <xf numFmtId="49" fontId="0" fillId="0" borderId="19"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49" fontId="0" fillId="0" borderId="19" xfId="0" applyNumberFormat="1" applyFont="1" applyFill="1" applyBorder="1" applyAlignment="1">
      <alignment horizontal="center" vertical="center" wrapText="1"/>
    </xf>
    <xf numFmtId="165" fontId="0" fillId="0" borderId="19" xfId="0" applyNumberFormat="1" applyFont="1" applyFill="1" applyBorder="1" applyAlignment="1">
      <alignment horizontal="center" vertical="center" wrapText="1"/>
    </xf>
    <xf numFmtId="0" fontId="0" fillId="55" borderId="19" xfId="64" applyFont="1" applyFill="1" applyBorder="1" applyAlignment="1">
      <alignment vertical="center" wrapText="1"/>
      <protection/>
    </xf>
    <xf numFmtId="0" fontId="28" fillId="0" borderId="19" xfId="0" applyFont="1" applyFill="1" applyBorder="1" applyAlignment="1">
      <alignment horizontal="center" vertical="center"/>
    </xf>
    <xf numFmtId="1" fontId="28" fillId="0" borderId="22" xfId="0" applyNumberFormat="1" applyFont="1" applyFill="1" applyBorder="1" applyAlignment="1">
      <alignment horizontal="center" vertical="center"/>
    </xf>
    <xf numFmtId="0" fontId="24" fillId="0" borderId="0" xfId="0" applyFont="1" applyFill="1" applyBorder="1" applyAlignment="1">
      <alignment vertical="center"/>
    </xf>
    <xf numFmtId="0" fontId="25" fillId="0" borderId="0" xfId="0" applyFont="1" applyFill="1" applyBorder="1" applyAlignment="1">
      <alignment horizontal="center" vertical="center" wrapText="1"/>
    </xf>
    <xf numFmtId="0" fontId="29" fillId="0" borderId="19" xfId="0" applyFont="1" applyFill="1" applyBorder="1" applyAlignment="1">
      <alignment horizontal="center"/>
    </xf>
    <xf numFmtId="166" fontId="0" fillId="0" borderId="19" xfId="79" applyNumberFormat="1" applyFont="1" applyFill="1" applyBorder="1" applyAlignment="1">
      <alignment horizontal="center"/>
      <protection/>
    </xf>
    <xf numFmtId="0" fontId="0" fillId="0" borderId="19" xfId="84" applyFont="1" applyFill="1" applyBorder="1" applyAlignment="1">
      <alignment horizontal="center" vertical="center" wrapText="1"/>
      <protection/>
    </xf>
    <xf numFmtId="0" fontId="0" fillId="0" borderId="19" xfId="84" applyFont="1" applyFill="1" applyBorder="1" applyAlignment="1">
      <alignment horizontal="right" vertical="center" wrapText="1"/>
      <protection/>
    </xf>
    <xf numFmtId="0" fontId="0" fillId="0" borderId="19" xfId="84" applyFont="1" applyFill="1" applyBorder="1" applyAlignment="1">
      <alignment horizontal="center" vertical="center"/>
      <protection/>
    </xf>
    <xf numFmtId="0" fontId="31" fillId="0" borderId="19" xfId="0" applyFont="1" applyFill="1" applyBorder="1" applyAlignment="1">
      <alignment wrapText="1"/>
    </xf>
    <xf numFmtId="0" fontId="31" fillId="0" borderId="19" xfId="0" applyFont="1" applyFill="1" applyBorder="1" applyAlignment="1">
      <alignment vertical="center"/>
    </xf>
    <xf numFmtId="0" fontId="0" fillId="0" borderId="23" xfId="0" applyFont="1" applyBorder="1" applyAlignment="1">
      <alignment wrapText="1"/>
    </xf>
    <xf numFmtId="49" fontId="0" fillId="0" borderId="19" xfId="0" applyNumberFormat="1" applyFont="1" applyFill="1" applyBorder="1" applyAlignment="1">
      <alignment vertical="center" wrapText="1"/>
    </xf>
    <xf numFmtId="0" fontId="0" fillId="0" borderId="19" xfId="0" applyFont="1" applyBorder="1" applyAlignment="1">
      <alignment horizontal="center"/>
    </xf>
    <xf numFmtId="0" fontId="0" fillId="0" borderId="22" xfId="0" applyFont="1" applyFill="1" applyBorder="1" applyAlignment="1">
      <alignment horizontal="center" vertical="center" wrapText="1"/>
    </xf>
    <xf numFmtId="0" fontId="0" fillId="0" borderId="19" xfId="0" applyFont="1" applyFill="1" applyBorder="1" applyAlignment="1">
      <alignment horizontal="left" vertical="center"/>
    </xf>
    <xf numFmtId="0" fontId="28" fillId="0" borderId="20"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center" vertical="center" wrapText="1"/>
    </xf>
    <xf numFmtId="0" fontId="30" fillId="0" borderId="19" xfId="0" applyFont="1" applyBorder="1" applyAlignment="1">
      <alignment horizontal="center" vertical="center" wrapText="1"/>
    </xf>
    <xf numFmtId="0" fontId="0" fillId="0" borderId="19" xfId="0" applyFont="1" applyBorder="1" applyAlignment="1">
      <alignment vertical="center"/>
    </xf>
    <xf numFmtId="0" fontId="0" fillId="0" borderId="19" xfId="0" applyFont="1" applyBorder="1" applyAlignment="1">
      <alignment horizontal="center" vertical="center"/>
    </xf>
    <xf numFmtId="0" fontId="28" fillId="0" borderId="21" xfId="0" applyFont="1" applyFill="1" applyBorder="1" applyAlignment="1">
      <alignment horizontal="center" vertical="center"/>
    </xf>
    <xf numFmtId="0" fontId="0" fillId="0" borderId="19" xfId="0" applyFont="1" applyFill="1" applyBorder="1" applyAlignment="1">
      <alignment vertical="center"/>
    </xf>
    <xf numFmtId="0" fontId="0" fillId="0" borderId="23" xfId="0" applyFont="1" applyFill="1" applyBorder="1" applyAlignment="1">
      <alignment horizontal="left" vertical="center" wrapText="1"/>
    </xf>
    <xf numFmtId="0" fontId="37" fillId="0" borderId="19" xfId="0" applyFont="1" applyFill="1" applyBorder="1" applyAlignment="1">
      <alignment horizontal="center" wrapText="1"/>
    </xf>
    <xf numFmtId="0" fontId="0" fillId="0" borderId="23" xfId="0" applyFont="1" applyFill="1" applyBorder="1" applyAlignment="1">
      <alignment wrapText="1"/>
    </xf>
    <xf numFmtId="0" fontId="30" fillId="0" borderId="19" xfId="84" applyFont="1" applyFill="1" applyBorder="1" applyAlignment="1">
      <alignment horizontal="left" vertical="center" wrapText="1"/>
      <protection/>
    </xf>
    <xf numFmtId="0" fontId="27" fillId="0" borderId="22" xfId="0" applyFont="1" applyFill="1" applyBorder="1" applyAlignment="1">
      <alignment horizontal="center" vertical="center"/>
    </xf>
    <xf numFmtId="2" fontId="30" fillId="0" borderId="22"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2" fontId="19" fillId="0" borderId="22" xfId="0" applyNumberFormat="1" applyFont="1" applyFill="1" applyBorder="1" applyAlignment="1">
      <alignment horizontal="center" vertical="center" wrapText="1" shrinkToFit="1"/>
    </xf>
    <xf numFmtId="2" fontId="0" fillId="0" borderId="22" xfId="0" applyNumberFormat="1" applyFont="1" applyFill="1" applyBorder="1" applyAlignment="1">
      <alignment horizontal="center" vertical="center" wrapText="1"/>
    </xf>
    <xf numFmtId="2" fontId="31" fillId="0" borderId="22" xfId="0" applyNumberFormat="1" applyFont="1" applyFill="1" applyBorder="1" applyAlignment="1">
      <alignment horizontal="center" vertical="center" wrapText="1"/>
    </xf>
    <xf numFmtId="2" fontId="0" fillId="0" borderId="22" xfId="76" applyNumberFormat="1" applyFont="1" applyFill="1" applyBorder="1" applyAlignment="1">
      <alignment horizontal="center" vertical="center" wrapText="1"/>
      <protection/>
    </xf>
    <xf numFmtId="2" fontId="0" fillId="0" borderId="22" xfId="78" applyNumberFormat="1" applyFont="1" applyFill="1" applyBorder="1" applyAlignment="1">
      <alignment horizontal="center" vertical="center"/>
      <protection/>
    </xf>
    <xf numFmtId="0" fontId="0" fillId="0" borderId="22" xfId="0" applyFont="1" applyFill="1" applyBorder="1" applyAlignment="1">
      <alignment horizontal="center" vertical="center"/>
    </xf>
    <xf numFmtId="167" fontId="0" fillId="0" borderId="22" xfId="0" applyNumberFormat="1" applyFont="1" applyFill="1" applyBorder="1" applyAlignment="1">
      <alignment horizontal="center" vertical="center" wrapText="1"/>
    </xf>
    <xf numFmtId="168" fontId="0" fillId="0" borderId="22" xfId="0" applyNumberFormat="1"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wrapText="1"/>
      <protection/>
    </xf>
    <xf numFmtId="2" fontId="28" fillId="0" borderId="22" xfId="0" applyNumberFormat="1" applyFont="1" applyFill="1" applyBorder="1" applyAlignment="1">
      <alignment horizontal="center" vertical="center" wrapText="1"/>
    </xf>
    <xf numFmtId="2" fontId="0" fillId="0" borderId="22" xfId="0" applyNumberFormat="1" applyFont="1" applyFill="1" applyBorder="1" applyAlignment="1">
      <alignment horizontal="center" vertical="center"/>
    </xf>
    <xf numFmtId="0" fontId="0" fillId="0" borderId="22" xfId="0" applyFont="1" applyBorder="1" applyAlignment="1">
      <alignment horizontal="center" wrapText="1"/>
    </xf>
    <xf numFmtId="3" fontId="0" fillId="0" borderId="22" xfId="0" applyNumberFormat="1" applyFont="1" applyFill="1" applyBorder="1" applyAlignment="1">
      <alignment horizontal="center" vertical="center" wrapText="1"/>
    </xf>
    <xf numFmtId="0" fontId="0" fillId="0" borderId="22" xfId="0" applyFont="1" applyFill="1" applyBorder="1" applyAlignment="1">
      <alignment horizontal="center"/>
    </xf>
    <xf numFmtId="3" fontId="0" fillId="0" borderId="24"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0" fontId="0" fillId="0" borderId="22" xfId="0" applyFont="1" applyBorder="1" applyAlignment="1">
      <alignment horizontal="center" vertical="center"/>
    </xf>
    <xf numFmtId="1" fontId="0" fillId="0" borderId="22" xfId="0" applyNumberFormat="1" applyFont="1" applyBorder="1" applyAlignment="1" applyProtection="1">
      <alignment horizontal="center" vertical="center"/>
      <protection locked="0"/>
    </xf>
    <xf numFmtId="3" fontId="0" fillId="0" borderId="22" xfId="0" applyNumberFormat="1" applyFont="1" applyBorder="1" applyAlignment="1">
      <alignment horizontal="center" vertical="center" wrapText="1"/>
    </xf>
    <xf numFmtId="3" fontId="0" fillId="0" borderId="24"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0" fontId="30" fillId="0" borderId="22" xfId="0" applyFont="1" applyFill="1" applyBorder="1" applyAlignment="1">
      <alignment horizontal="center" vertical="center" wrapText="1"/>
    </xf>
    <xf numFmtId="0" fontId="0" fillId="0" borderId="22" xfId="0" applyFont="1" applyFill="1" applyBorder="1" applyAlignment="1">
      <alignment/>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0" applyFont="1" applyFill="1" applyBorder="1" applyAlignment="1">
      <alignment horizontal="center" wrapText="1"/>
    </xf>
    <xf numFmtId="0" fontId="0" fillId="0" borderId="22" xfId="0" applyFont="1" applyFill="1" applyBorder="1" applyAlignment="1">
      <alignment horizontal="center" wrapText="1"/>
    </xf>
    <xf numFmtId="0" fontId="37" fillId="0" borderId="22" xfId="0" applyFont="1" applyFill="1" applyBorder="1" applyAlignment="1">
      <alignment horizontal="center" wrapText="1"/>
    </xf>
    <xf numFmtId="1" fontId="0" fillId="0" borderId="22" xfId="0" applyNumberFormat="1" applyFont="1" applyFill="1" applyBorder="1" applyAlignment="1" applyProtection="1">
      <alignment horizontal="center" vertical="center" wrapText="1"/>
      <protection locked="0"/>
    </xf>
    <xf numFmtId="2" fontId="0" fillId="0" borderId="26" xfId="76" applyNumberFormat="1" applyFont="1" applyFill="1" applyBorder="1" applyAlignment="1">
      <alignment horizontal="center" vertical="center" wrapText="1"/>
      <protection/>
    </xf>
    <xf numFmtId="2" fontId="0" fillId="0" borderId="26" xfId="0" applyNumberFormat="1" applyFont="1" applyFill="1" applyBorder="1" applyAlignment="1">
      <alignment horizontal="center" vertical="center" wrapText="1"/>
    </xf>
    <xf numFmtId="0" fontId="27" fillId="0" borderId="0" xfId="0" applyFont="1" applyFill="1" applyBorder="1" applyAlignment="1">
      <alignment horizontal="center" vertical="center"/>
    </xf>
    <xf numFmtId="0" fontId="19" fillId="0" borderId="0" xfId="0" applyFont="1" applyFill="1" applyBorder="1" applyAlignment="1">
      <alignment/>
    </xf>
    <xf numFmtId="0" fontId="27" fillId="0" borderId="27" xfId="0" applyFont="1" applyFill="1" applyBorder="1" applyAlignment="1">
      <alignment horizontal="center" vertical="center"/>
    </xf>
    <xf numFmtId="0" fontId="19" fillId="0" borderId="27" xfId="0" applyFont="1" applyFill="1" applyBorder="1" applyAlignment="1">
      <alignment horizontal="center"/>
    </xf>
    <xf numFmtId="0" fontId="20" fillId="0" borderId="0" xfId="79" applyFont="1" applyFill="1" applyBorder="1" applyAlignment="1">
      <alignment horizontal="center" vertical="center"/>
      <protection/>
    </xf>
    <xf numFmtId="49" fontId="21" fillId="0" borderId="0" xfId="0" applyNumberFormat="1" applyFont="1" applyFill="1" applyBorder="1" applyAlignment="1">
      <alignment horizontal="center" vertical="center" wrapText="1"/>
    </xf>
    <xf numFmtId="0" fontId="22" fillId="0" borderId="0" xfId="84" applyFont="1" applyFill="1" applyBorder="1" applyAlignment="1">
      <alignment horizontal="center" vertical="center" wrapText="1"/>
      <protection/>
    </xf>
    <xf numFmtId="0" fontId="19"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35" fillId="0" borderId="27" xfId="0" applyFont="1" applyFill="1" applyBorder="1" applyAlignment="1">
      <alignment horizontal="center" vertical="center" wrapText="1"/>
    </xf>
    <xf numFmtId="0" fontId="35" fillId="0" borderId="0" xfId="0" applyFont="1" applyFill="1" applyBorder="1" applyAlignment="1">
      <alignment horizontal="center" vertical="center" wrapText="1"/>
    </xf>
    <xf numFmtId="49" fontId="25" fillId="0" borderId="0" xfId="0" applyNumberFormat="1" applyFont="1" applyFill="1" applyBorder="1" applyAlignment="1">
      <alignment horizontal="left" vertical="center"/>
    </xf>
    <xf numFmtId="0" fontId="27" fillId="0" borderId="19" xfId="0" applyFont="1" applyFill="1" applyBorder="1" applyAlignment="1">
      <alignment horizontal="center" vertical="center"/>
    </xf>
    <xf numFmtId="0" fontId="27" fillId="0" borderId="19"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56" borderId="28" xfId="0" applyFont="1" applyFill="1" applyBorder="1" applyAlignment="1">
      <alignment/>
    </xf>
    <xf numFmtId="0" fontId="19" fillId="56" borderId="28" xfId="0" applyFont="1" applyFill="1" applyBorder="1" applyAlignment="1">
      <alignment/>
    </xf>
    <xf numFmtId="0" fontId="19" fillId="56" borderId="28" xfId="0" applyFont="1" applyFill="1" applyBorder="1" applyAlignment="1">
      <alignment horizontal="center"/>
    </xf>
    <xf numFmtId="0" fontId="19" fillId="56" borderId="28" xfId="0" applyFont="1" applyFill="1" applyBorder="1" applyAlignment="1">
      <alignment wrapText="1"/>
    </xf>
    <xf numFmtId="0" fontId="19" fillId="56" borderId="28" xfId="0" applyFont="1" applyFill="1" applyBorder="1" applyAlignment="1">
      <alignment horizontal="center" vertical="center"/>
    </xf>
    <xf numFmtId="0" fontId="19" fillId="56" borderId="29" xfId="0" applyFont="1" applyFill="1" applyBorder="1" applyAlignment="1">
      <alignment horizontal="center"/>
    </xf>
    <xf numFmtId="0" fontId="19" fillId="56" borderId="29" xfId="0" applyFont="1" applyFill="1" applyBorder="1" applyAlignment="1">
      <alignment/>
    </xf>
    <xf numFmtId="0" fontId="19" fillId="56" borderId="30" xfId="0" applyFont="1" applyFill="1" applyBorder="1" applyAlignment="1">
      <alignment/>
    </xf>
    <xf numFmtId="0" fontId="19" fillId="56" borderId="30" xfId="0" applyFont="1" applyFill="1" applyBorder="1" applyAlignment="1">
      <alignment wrapText="1"/>
    </xf>
    <xf numFmtId="0" fontId="30" fillId="56" borderId="0" xfId="0" applyFont="1" applyFill="1" applyBorder="1" applyAlignment="1">
      <alignment horizontal="center" vertical="center" wrapText="1"/>
    </xf>
    <xf numFmtId="0" fontId="28" fillId="56" borderId="20" xfId="0" applyFont="1" applyFill="1" applyBorder="1" applyAlignment="1">
      <alignment horizontal="center" vertical="center"/>
    </xf>
    <xf numFmtId="49" fontId="30" fillId="56" borderId="0" xfId="0" applyNumberFormat="1" applyFont="1" applyFill="1" applyBorder="1" applyAlignment="1">
      <alignment horizontal="left" vertical="center" wrapText="1"/>
    </xf>
    <xf numFmtId="0" fontId="0" fillId="56" borderId="0" xfId="0" applyFont="1" applyFill="1" applyBorder="1" applyAlignment="1">
      <alignment horizontal="center" vertical="center" wrapText="1"/>
    </xf>
    <xf numFmtId="2" fontId="0" fillId="56" borderId="0" xfId="0" applyNumberFormat="1" applyFont="1" applyFill="1" applyBorder="1" applyAlignment="1">
      <alignment horizontal="center" vertical="center" wrapText="1"/>
    </xf>
    <xf numFmtId="0" fontId="0" fillId="56" borderId="19" xfId="0" applyFont="1" applyFill="1" applyBorder="1" applyAlignment="1">
      <alignment horizontal="center" vertical="center"/>
    </xf>
    <xf numFmtId="0" fontId="30" fillId="56" borderId="19" xfId="0" applyFont="1" applyFill="1" applyBorder="1" applyAlignment="1">
      <alignment horizontal="left" vertical="center"/>
    </xf>
    <xf numFmtId="0" fontId="0" fillId="56" borderId="22" xfId="0" applyFont="1" applyFill="1" applyBorder="1" applyAlignment="1">
      <alignment horizontal="center" vertical="center"/>
    </xf>
    <xf numFmtId="0" fontId="0" fillId="56" borderId="19" xfId="0" applyFont="1" applyFill="1" applyBorder="1" applyAlignment="1">
      <alignment horizontal="left" vertical="center" wrapText="1"/>
    </xf>
    <xf numFmtId="0" fontId="0" fillId="56" borderId="19" xfId="0" applyFont="1" applyFill="1" applyBorder="1" applyAlignment="1">
      <alignment horizontal="center" vertical="center" wrapText="1"/>
    </xf>
    <xf numFmtId="2" fontId="0" fillId="56" borderId="22" xfId="0" applyNumberFormat="1" applyFont="1" applyFill="1" applyBorder="1" applyAlignment="1">
      <alignment horizontal="center" vertical="center"/>
    </xf>
    <xf numFmtId="49" fontId="0" fillId="56" borderId="19" xfId="0" applyNumberFormat="1" applyFont="1" applyFill="1" applyBorder="1" applyAlignment="1">
      <alignment horizontal="left" vertical="center" wrapText="1"/>
    </xf>
    <xf numFmtId="0" fontId="0" fillId="56" borderId="22" xfId="0" applyFont="1" applyFill="1" applyBorder="1" applyAlignment="1">
      <alignment horizontal="center" vertical="center" wrapText="1"/>
    </xf>
    <xf numFmtId="0" fontId="0" fillId="56" borderId="22" xfId="0" applyFont="1" applyFill="1" applyBorder="1" applyAlignment="1">
      <alignment horizontal="left" wrapText="1"/>
    </xf>
    <xf numFmtId="0" fontId="30" fillId="56" borderId="19" xfId="0" applyFont="1" applyFill="1" applyBorder="1" applyAlignment="1">
      <alignment horizontal="left" vertical="center" wrapText="1"/>
    </xf>
    <xf numFmtId="2" fontId="0" fillId="56" borderId="22" xfId="0" applyNumberFormat="1" applyFont="1" applyFill="1" applyBorder="1" applyAlignment="1">
      <alignment horizontal="center" vertical="center" wrapText="1"/>
    </xf>
    <xf numFmtId="2" fontId="0" fillId="56" borderId="19" xfId="0" applyNumberFormat="1" applyFont="1" applyFill="1" applyBorder="1" applyAlignment="1">
      <alignment horizontal="left" vertical="center" wrapText="1"/>
    </xf>
    <xf numFmtId="0" fontId="28" fillId="56" borderId="19" xfId="0" applyFont="1" applyFill="1" applyBorder="1" applyAlignment="1">
      <alignment horizontal="center" vertical="center"/>
    </xf>
    <xf numFmtId="0" fontId="0" fillId="56" borderId="20" xfId="0" applyFont="1" applyFill="1" applyBorder="1" applyAlignment="1">
      <alignment horizontal="center" vertical="center" wrapText="1"/>
    </xf>
    <xf numFmtId="0" fontId="0" fillId="56" borderId="20" xfId="0" applyFont="1" applyFill="1" applyBorder="1" applyAlignment="1">
      <alignment horizontal="left" vertical="center" wrapText="1"/>
    </xf>
    <xf numFmtId="0" fontId="0" fillId="56" borderId="24" xfId="0" applyFont="1" applyFill="1" applyBorder="1" applyAlignment="1">
      <alignment horizontal="center"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cel Built-in Normal"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rmal 10" xfId="74"/>
    <cellStyle name="Normal 11" xfId="75"/>
    <cellStyle name="Normal 2" xfId="76"/>
    <cellStyle name="Normal 2 2 2" xfId="77"/>
    <cellStyle name="Normal_Celtniecibas tames - Bernudarzi" xfId="78"/>
    <cellStyle name="Normal_Sheet1" xfId="79"/>
    <cellStyle name="Normal_Sheet10" xfId="80"/>
    <cellStyle name="Note" xfId="81"/>
    <cellStyle name="Output" xfId="82"/>
    <cellStyle name="Percent" xfId="83"/>
    <cellStyle name="Style 1" xfId="84"/>
    <cellStyle name="Title" xfId="85"/>
    <cellStyle name="Total" xfId="86"/>
    <cellStyle name="Warning Text" xfId="87"/>
    <cellStyle name="Акцент1" xfId="88"/>
    <cellStyle name="Акцент2" xfId="89"/>
    <cellStyle name="Акцент3" xfId="90"/>
    <cellStyle name="Акцент4" xfId="91"/>
    <cellStyle name="Акцент5" xfId="92"/>
    <cellStyle name="Акцент6" xfId="93"/>
    <cellStyle name="Ввод " xfId="94"/>
    <cellStyle name="Вывод" xfId="95"/>
    <cellStyle name="Вычисление" xfId="96"/>
    <cellStyle name="Заголовок 1" xfId="97"/>
    <cellStyle name="Заголовок 2" xfId="98"/>
    <cellStyle name="Заголовок 3" xfId="99"/>
    <cellStyle name="Заголовок 4" xfId="100"/>
    <cellStyle name="Итог" xfId="101"/>
    <cellStyle name="Контрольная ячейка" xfId="102"/>
    <cellStyle name="Название" xfId="103"/>
    <cellStyle name="Нейтральный" xfId="104"/>
    <cellStyle name="Обычный_Лист1" xfId="105"/>
    <cellStyle name="Плохой" xfId="106"/>
    <cellStyle name="Пояснение" xfId="107"/>
    <cellStyle name="Примечание" xfId="108"/>
    <cellStyle name="Связанная ячейка" xfId="109"/>
    <cellStyle name="Текст предупреждения"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16</xdr:row>
      <xdr:rowOff>0</xdr:rowOff>
    </xdr:from>
    <xdr:to>
      <xdr:col>4</xdr:col>
      <xdr:colOff>600075</xdr:colOff>
      <xdr:row>16</xdr:row>
      <xdr:rowOff>76200</xdr:rowOff>
    </xdr:to>
    <xdr:sp fLocksText="0">
      <xdr:nvSpPr>
        <xdr:cNvPr id="1"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3"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4"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5"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6"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7"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8"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7"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8"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0"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61"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62"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63"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64"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65"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66"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67"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68"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69"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70"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71"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72"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73"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74"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75"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76"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77"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190500</xdr:rowOff>
    </xdr:to>
    <xdr:sp fLocksText="0">
      <xdr:nvSpPr>
        <xdr:cNvPr id="78" name="TextBox 2"/>
        <xdr:cNvSpPr txBox="1">
          <a:spLocks noChangeArrowheads="1"/>
        </xdr:cNvSpPr>
      </xdr:nvSpPr>
      <xdr:spPr>
        <a:xfrm>
          <a:off x="5105400" y="42291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79"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80"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81"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82"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83"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161925</xdr:rowOff>
    </xdr:to>
    <xdr:sp fLocksText="0">
      <xdr:nvSpPr>
        <xdr:cNvPr id="84" name="TextBox 2"/>
        <xdr:cNvSpPr txBox="1">
          <a:spLocks noChangeArrowheads="1"/>
        </xdr:cNvSpPr>
      </xdr:nvSpPr>
      <xdr:spPr>
        <a:xfrm>
          <a:off x="5105400" y="4229100"/>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9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9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9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9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9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9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9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9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9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9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0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0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0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0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0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0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0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0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0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0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1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1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1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1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1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1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1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1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1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1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2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21"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22"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23"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24"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25"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26"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27"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28"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29"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30"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31"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32"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33"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34"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35"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36"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37"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76200</xdr:rowOff>
    </xdr:to>
    <xdr:sp fLocksText="0">
      <xdr:nvSpPr>
        <xdr:cNvPr id="138" name="TextBox 2"/>
        <xdr:cNvSpPr txBox="1">
          <a:spLocks noChangeArrowheads="1"/>
        </xdr:cNvSpPr>
      </xdr:nvSpPr>
      <xdr:spPr>
        <a:xfrm>
          <a:off x="5105400" y="4229100"/>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39"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40"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41"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42"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43"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47625</xdr:rowOff>
    </xdr:to>
    <xdr:sp fLocksText="0">
      <xdr:nvSpPr>
        <xdr:cNvPr id="144" name="TextBox 2"/>
        <xdr:cNvSpPr txBox="1">
          <a:spLocks noChangeArrowheads="1"/>
        </xdr:cNvSpPr>
      </xdr:nvSpPr>
      <xdr:spPr>
        <a:xfrm>
          <a:off x="5105400" y="4229100"/>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4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4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4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4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4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5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5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5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5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5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5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5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5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5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5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6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6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6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6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6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6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6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6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6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6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7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7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7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7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17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7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7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7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7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7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18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1"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2"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3"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4"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8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8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8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3"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4"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5"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6"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7"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8"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7"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8"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9"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10"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1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1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1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2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2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2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2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2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2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2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2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2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2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3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3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3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3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3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3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3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3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3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3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4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4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4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4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4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4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4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4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4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4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5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5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5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5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5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5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5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5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5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5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6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6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6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6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6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6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6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6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6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6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7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7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7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7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7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7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7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7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7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7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8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8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28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8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8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8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8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8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28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89"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0"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1"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2"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3"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4"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0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1"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2"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3"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4"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5"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6"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0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0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0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3"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4"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7"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8"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2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2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2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2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2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3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3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3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3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3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3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3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3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3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3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4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4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4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4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4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4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4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4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4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4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5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5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5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5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5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5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5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5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5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5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6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6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6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6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6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6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6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6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6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6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7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7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7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7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7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7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7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7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7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7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8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8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8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8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8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8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8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8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8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8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39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9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9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9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9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9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39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97"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98"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99"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00"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01"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02"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09"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0"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1"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2"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3"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4"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2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1"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2"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3"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4"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2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2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2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3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3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3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3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3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3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3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3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3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3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4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4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4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4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4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4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4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4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4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4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5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5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5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5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5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5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5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5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5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5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6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6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6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6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6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6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6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6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6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6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7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7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7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7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7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7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7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7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7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7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8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8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8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8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8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8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8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8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8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8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9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9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9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9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9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9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9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9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49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49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0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0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0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0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0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0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0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0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0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0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1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1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1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1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1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1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1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1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1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1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2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2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2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2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2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2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2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2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2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2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3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3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3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3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3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3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3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3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3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3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4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4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4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4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4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4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4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4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4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4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5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5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5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5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5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5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5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5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5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5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6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6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6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6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6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6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6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6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6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6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7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7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7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7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7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7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7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7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7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7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8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8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8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8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8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8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8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8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8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8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9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9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9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9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59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9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9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9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9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59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0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0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0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0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0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0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0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0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0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0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1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1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1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1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1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1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1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1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1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1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2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2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2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2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2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2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2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2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2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2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3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3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3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3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3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3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3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37"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38"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39"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40"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41"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42"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49"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0"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1"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2"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3"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4"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6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1"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2"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3"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4"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6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6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6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7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7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7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7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7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7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7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7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7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7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8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8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8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8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8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8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8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8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8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8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9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9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9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9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9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9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69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9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9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69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0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0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0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0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0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0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0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0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0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0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1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1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1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1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1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1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1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1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1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1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2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1"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2"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3"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4"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2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2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2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3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3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3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3"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4"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5"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6"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7"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8"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3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7"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8"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9"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50"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5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5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5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6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6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6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6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6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6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6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6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6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6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7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7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7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7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7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7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7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7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7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7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8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8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8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8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8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8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8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8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8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8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9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9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9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9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9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9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9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9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79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79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0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0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0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0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0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0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0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0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0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0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1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1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1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1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1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1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1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17"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18"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1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2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2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2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23"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24"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2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2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2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2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2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3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3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3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3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3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3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3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3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3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3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4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4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4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4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4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45"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46"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4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4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4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5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51"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52"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3"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4"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5"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6"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7"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8"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59"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0"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5"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6"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7"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8"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9"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70" name="TextBox 2"/>
        <xdr:cNvSpPr txBox="1">
          <a:spLocks noChangeArrowheads="1"/>
        </xdr:cNvSpPr>
      </xdr:nvSpPr>
      <xdr:spPr>
        <a:xfrm>
          <a:off x="5105400" y="4229100"/>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1"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2"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77"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78"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79"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80"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81"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82" name="TextBox 2"/>
        <xdr:cNvSpPr txBox="1">
          <a:spLocks noChangeArrowheads="1"/>
        </xdr:cNvSpPr>
      </xdr:nvSpPr>
      <xdr:spPr>
        <a:xfrm>
          <a:off x="5105400" y="4229100"/>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3"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4"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5"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6"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7"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8" name="TextBox 2"/>
        <xdr:cNvSpPr txBox="1">
          <a:spLocks noChangeArrowheads="1"/>
        </xdr:cNvSpPr>
      </xdr:nvSpPr>
      <xdr:spPr>
        <a:xfrm>
          <a:off x="5105400" y="4229100"/>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89"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90"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91"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92"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93"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76200</xdr:rowOff>
    </xdr:to>
    <xdr:sp fLocksText="0">
      <xdr:nvSpPr>
        <xdr:cNvPr id="894" name="TextBox 2"/>
        <xdr:cNvSpPr txBox="1">
          <a:spLocks noChangeArrowheads="1"/>
        </xdr:cNvSpPr>
      </xdr:nvSpPr>
      <xdr:spPr>
        <a:xfrm>
          <a:off x="5105400" y="4229100"/>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95"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96"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97"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98"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899"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47625</xdr:rowOff>
    </xdr:to>
    <xdr:sp fLocksText="0">
      <xdr:nvSpPr>
        <xdr:cNvPr id="900" name="TextBox 2"/>
        <xdr:cNvSpPr txBox="1">
          <a:spLocks noChangeArrowheads="1"/>
        </xdr:cNvSpPr>
      </xdr:nvSpPr>
      <xdr:spPr>
        <a:xfrm>
          <a:off x="5105400" y="42291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390525</xdr:colOff>
      <xdr:row>780</xdr:row>
      <xdr:rowOff>0</xdr:rowOff>
    </xdr:from>
    <xdr:ext cx="190500" cy="276225"/>
    <xdr:sp fLocksText="0">
      <xdr:nvSpPr>
        <xdr:cNvPr id="901"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02"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03"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04"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05"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06"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07"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08"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09"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10"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11"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12"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13"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14"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15"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16"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17"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18"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19"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20"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21"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22"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23"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24"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25"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26"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27"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28"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29"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30"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31"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32"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33"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34"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35"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36"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37"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38"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39"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40"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41"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76225"/>
    <xdr:sp fLocksText="0">
      <xdr:nvSpPr>
        <xdr:cNvPr id="942" name="TextBox 2"/>
        <xdr:cNvSpPr txBox="1">
          <a:spLocks noChangeArrowheads="1"/>
        </xdr:cNvSpPr>
      </xdr:nvSpPr>
      <xdr:spPr>
        <a:xfrm>
          <a:off x="5105400" y="20507325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43"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44"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45"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46"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47"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390525</xdr:colOff>
      <xdr:row>780</xdr:row>
      <xdr:rowOff>0</xdr:rowOff>
    </xdr:from>
    <xdr:ext cx="190500" cy="257175"/>
    <xdr:sp fLocksText="0">
      <xdr:nvSpPr>
        <xdr:cNvPr id="948" name="TextBox 2"/>
        <xdr:cNvSpPr txBox="1">
          <a:spLocks noChangeArrowheads="1"/>
        </xdr:cNvSpPr>
      </xdr:nvSpPr>
      <xdr:spPr>
        <a:xfrm>
          <a:off x="5105400" y="2050732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G780"/>
  <sheetViews>
    <sheetView tabSelected="1" zoomScalePageLayoutView="0" workbookViewId="0" topLeftCell="A767">
      <selection activeCell="C780" sqref="C780"/>
    </sheetView>
  </sheetViews>
  <sheetFormatPr defaultColWidth="9.140625" defaultRowHeight="12.75"/>
  <cols>
    <col min="1" max="1" width="4.8515625" style="1" customWidth="1"/>
    <col min="2" max="2" width="10.28125" style="1" customWidth="1"/>
    <col min="3" max="3" width="47.421875" style="1" customWidth="1"/>
    <col min="4" max="4" width="8.140625" style="1" customWidth="1"/>
    <col min="5" max="5" width="10.8515625" style="1" customWidth="1"/>
    <col min="6" max="6" width="8.8515625" style="2" customWidth="1"/>
    <col min="7" max="7" width="8.7109375" style="1" customWidth="1"/>
    <col min="8" max="16384" width="9.140625" style="1" customWidth="1"/>
  </cols>
  <sheetData>
    <row r="1" spans="1:7" ht="18">
      <c r="A1" s="156" t="s">
        <v>0</v>
      </c>
      <c r="B1" s="156"/>
      <c r="C1" s="156"/>
      <c r="D1" s="156"/>
      <c r="E1" s="156"/>
      <c r="F1" s="156"/>
      <c r="G1" s="156"/>
    </row>
    <row r="2" spans="1:7" ht="37.5" customHeight="1">
      <c r="A2" s="157" t="s">
        <v>1</v>
      </c>
      <c r="B2" s="157"/>
      <c r="C2" s="157"/>
      <c r="D2" s="157"/>
      <c r="E2" s="157"/>
      <c r="F2" s="157"/>
      <c r="G2" s="157"/>
    </row>
    <row r="3" spans="1:7" ht="16.5" customHeight="1">
      <c r="A3" s="158" t="s">
        <v>2</v>
      </c>
      <c r="B3" s="158"/>
      <c r="C3" s="158"/>
      <c r="D3" s="158"/>
      <c r="E3" s="158"/>
      <c r="F3" s="158"/>
      <c r="G3" s="158"/>
    </row>
    <row r="4" spans="1:7" ht="16.5">
      <c r="A4" s="3"/>
      <c r="B4" s="3"/>
      <c r="C4" s="3"/>
      <c r="D4" s="3"/>
      <c r="E4" s="3"/>
      <c r="F4" s="4"/>
      <c r="G4" s="4"/>
    </row>
    <row r="5" spans="1:7" ht="21.75" customHeight="1">
      <c r="A5" s="159" t="s">
        <v>3</v>
      </c>
      <c r="B5" s="159"/>
      <c r="C5" s="159"/>
      <c r="D5" s="159"/>
      <c r="E5" s="159"/>
      <c r="F5" s="4"/>
      <c r="G5" s="4"/>
    </row>
    <row r="6" spans="1:7" ht="23.25" customHeight="1">
      <c r="A6" s="159" t="s">
        <v>4</v>
      </c>
      <c r="B6" s="159"/>
      <c r="C6" s="159"/>
      <c r="D6" s="159"/>
      <c r="E6" s="159"/>
      <c r="F6" s="4"/>
      <c r="G6" s="4"/>
    </row>
    <row r="7" spans="1:7" ht="16.5">
      <c r="A7" s="5" t="s">
        <v>5</v>
      </c>
      <c r="B7" s="5"/>
      <c r="C7" s="5"/>
      <c r="D7" s="91"/>
      <c r="E7" s="91"/>
      <c r="F7" s="4"/>
      <c r="G7" s="4"/>
    </row>
    <row r="8" spans="1:7" ht="16.5">
      <c r="A8" s="5"/>
      <c r="B8" s="5"/>
      <c r="C8" s="6"/>
      <c r="D8" s="7"/>
      <c r="E8" s="6"/>
      <c r="F8" s="4"/>
      <c r="G8" s="4"/>
    </row>
    <row r="9" spans="1:7" ht="69" customHeight="1">
      <c r="A9" s="160" t="s">
        <v>6</v>
      </c>
      <c r="B9" s="160"/>
      <c r="C9" s="160"/>
      <c r="D9" s="160"/>
      <c r="E9" s="160"/>
      <c r="F9" s="160"/>
      <c r="G9" s="160"/>
    </row>
    <row r="10" spans="1:7" ht="16.5">
      <c r="A10" s="5"/>
      <c r="B10" s="5"/>
      <c r="C10" s="5"/>
      <c r="D10" s="8"/>
      <c r="E10" s="8"/>
      <c r="F10" s="4"/>
      <c r="G10" s="4"/>
    </row>
    <row r="11" spans="4:7" s="9" customFormat="1" ht="15.75">
      <c r="D11" s="10"/>
      <c r="E11" s="10"/>
      <c r="G11" s="10"/>
    </row>
    <row r="12" spans="1:7" s="13" customFormat="1" ht="16.5" customHeight="1" hidden="1">
      <c r="A12" s="163"/>
      <c r="B12" s="163"/>
      <c r="C12" s="163"/>
      <c r="D12" s="163"/>
      <c r="E12" s="11"/>
      <c r="F12" s="12"/>
      <c r="G12" s="12"/>
    </row>
    <row r="13" spans="1:7" s="17" customFormat="1" ht="16.5" customHeight="1" hidden="1">
      <c r="A13" s="92"/>
      <c r="B13" s="14"/>
      <c r="C13" s="15"/>
      <c r="D13" s="15"/>
      <c r="E13" s="16"/>
      <c r="F13" s="14"/>
      <c r="G13" s="14"/>
    </row>
    <row r="14" spans="1:7" s="19" customFormat="1" ht="15.75" customHeight="1">
      <c r="A14" s="164" t="s">
        <v>7</v>
      </c>
      <c r="B14" s="165" t="s">
        <v>8</v>
      </c>
      <c r="C14" s="164" t="s">
        <v>9</v>
      </c>
      <c r="D14" s="165" t="s">
        <v>10</v>
      </c>
      <c r="E14" s="166" t="s">
        <v>11</v>
      </c>
      <c r="F14" s="161"/>
      <c r="G14" s="162"/>
    </row>
    <row r="15" spans="1:7" s="19" customFormat="1" ht="33" customHeight="1">
      <c r="A15" s="164"/>
      <c r="B15" s="165"/>
      <c r="C15" s="164"/>
      <c r="D15" s="165"/>
      <c r="E15" s="166"/>
      <c r="F15" s="161"/>
      <c r="G15" s="162"/>
    </row>
    <row r="16" spans="1:7" s="19" customFormat="1" ht="16.5">
      <c r="A16" s="18">
        <v>1</v>
      </c>
      <c r="B16" s="18">
        <v>2</v>
      </c>
      <c r="C16" s="18">
        <v>3</v>
      </c>
      <c r="D16" s="18">
        <v>4</v>
      </c>
      <c r="E16" s="118">
        <v>5</v>
      </c>
      <c r="F16" s="154"/>
      <c r="G16" s="152"/>
    </row>
    <row r="17" spans="1:7" ht="22.5" customHeight="1">
      <c r="A17" s="93">
        <v>9</v>
      </c>
      <c r="B17" s="20"/>
      <c r="C17" s="21" t="s">
        <v>12</v>
      </c>
      <c r="D17" s="22"/>
      <c r="E17" s="90"/>
      <c r="F17" s="155"/>
      <c r="G17" s="153"/>
    </row>
    <row r="18" spans="1:7" ht="16.5">
      <c r="A18" s="24">
        <v>1</v>
      </c>
      <c r="B18" s="20"/>
      <c r="C18" s="25" t="s">
        <v>13</v>
      </c>
      <c r="D18" s="26"/>
      <c r="E18" s="119"/>
      <c r="F18" s="155"/>
      <c r="G18" s="153"/>
    </row>
    <row r="19" spans="1:7" ht="16.5">
      <c r="A19" s="24">
        <v>2</v>
      </c>
      <c r="B19" s="20"/>
      <c r="C19" s="27" t="s">
        <v>14</v>
      </c>
      <c r="D19" s="28" t="s">
        <v>15</v>
      </c>
      <c r="E19" s="120">
        <v>415</v>
      </c>
      <c r="F19" s="155"/>
      <c r="G19" s="153"/>
    </row>
    <row r="20" spans="1:7" ht="16.5">
      <c r="A20" s="24">
        <v>3</v>
      </c>
      <c r="B20" s="20"/>
      <c r="C20" s="27" t="s">
        <v>16</v>
      </c>
      <c r="D20" s="28" t="s">
        <v>15</v>
      </c>
      <c r="E20" s="120">
        <v>415</v>
      </c>
      <c r="F20" s="155"/>
      <c r="G20" s="153"/>
    </row>
    <row r="21" spans="1:7" ht="16.5">
      <c r="A21" s="24">
        <f>A20+1</f>
        <v>4</v>
      </c>
      <c r="B21" s="20"/>
      <c r="C21" s="27" t="s">
        <v>17</v>
      </c>
      <c r="D21" s="24" t="s">
        <v>18</v>
      </c>
      <c r="E21" s="103">
        <v>0.65</v>
      </c>
      <c r="F21" s="155"/>
      <c r="G21" s="153"/>
    </row>
    <row r="22" spans="1:7" ht="16.5">
      <c r="A22" s="24">
        <f>A21+1</f>
        <v>5</v>
      </c>
      <c r="B22" s="20"/>
      <c r="C22" s="27" t="s">
        <v>19</v>
      </c>
      <c r="D22" s="24" t="s">
        <v>20</v>
      </c>
      <c r="E22" s="103">
        <v>30</v>
      </c>
      <c r="F22" s="155"/>
      <c r="G22" s="153"/>
    </row>
    <row r="23" spans="1:7" ht="16.5">
      <c r="A23" s="24">
        <f>A22+1</f>
        <v>6</v>
      </c>
      <c r="B23" s="20"/>
      <c r="C23" s="27" t="s">
        <v>21</v>
      </c>
      <c r="D23" s="24" t="s">
        <v>22</v>
      </c>
      <c r="E23" s="103">
        <v>65</v>
      </c>
      <c r="F23" s="155"/>
      <c r="G23" s="153"/>
    </row>
    <row r="24" spans="1:7" ht="16.5">
      <c r="A24" s="24">
        <v>7</v>
      </c>
      <c r="B24" s="20"/>
      <c r="C24" s="25" t="s">
        <v>23</v>
      </c>
      <c r="D24" s="26"/>
      <c r="E24" s="119"/>
      <c r="F24" s="155"/>
      <c r="G24" s="153"/>
    </row>
    <row r="25" spans="1:7" ht="16.5">
      <c r="A25" s="24">
        <v>8</v>
      </c>
      <c r="B25" s="20"/>
      <c r="C25" s="27" t="s">
        <v>24</v>
      </c>
      <c r="D25" s="24" t="s">
        <v>15</v>
      </c>
      <c r="E25" s="103">
        <v>240</v>
      </c>
      <c r="F25" s="155"/>
      <c r="G25" s="153"/>
    </row>
    <row r="26" spans="1:7" ht="16.5">
      <c r="A26" s="24">
        <f aca="true" t="shared" si="0" ref="A26:A57">A25+1</f>
        <v>9</v>
      </c>
      <c r="B26" s="20"/>
      <c r="C26" s="27" t="s">
        <v>25</v>
      </c>
      <c r="D26" s="24" t="s">
        <v>15</v>
      </c>
      <c r="E26" s="103">
        <v>240</v>
      </c>
      <c r="F26" s="155"/>
      <c r="G26" s="153"/>
    </row>
    <row r="27" spans="1:7" ht="16.5">
      <c r="A27" s="24">
        <f t="shared" si="0"/>
        <v>10</v>
      </c>
      <c r="B27" s="20"/>
      <c r="C27" s="30" t="s">
        <v>25</v>
      </c>
      <c r="D27" s="24" t="s">
        <v>15</v>
      </c>
      <c r="E27" s="103">
        <f>E26*1.1</f>
        <v>264</v>
      </c>
      <c r="F27" s="155"/>
      <c r="G27" s="153"/>
    </row>
    <row r="28" spans="1:7" ht="25.5">
      <c r="A28" s="24">
        <f t="shared" si="0"/>
        <v>11</v>
      </c>
      <c r="B28" s="20"/>
      <c r="C28" s="27" t="s">
        <v>26</v>
      </c>
      <c r="D28" s="24" t="s">
        <v>15</v>
      </c>
      <c r="E28" s="103">
        <v>240</v>
      </c>
      <c r="F28" s="155"/>
      <c r="G28" s="153"/>
    </row>
    <row r="29" spans="1:7" ht="16.5">
      <c r="A29" s="24">
        <f t="shared" si="0"/>
        <v>12</v>
      </c>
      <c r="B29" s="20"/>
      <c r="C29" s="30" t="s">
        <v>27</v>
      </c>
      <c r="D29" s="24" t="s">
        <v>15</v>
      </c>
      <c r="E29" s="103">
        <v>240</v>
      </c>
      <c r="F29" s="155"/>
      <c r="G29" s="153"/>
    </row>
    <row r="30" spans="1:7" ht="16.5">
      <c r="A30" s="24">
        <f t="shared" si="0"/>
        <v>13</v>
      </c>
      <c r="B30" s="20"/>
      <c r="C30" s="27" t="s">
        <v>28</v>
      </c>
      <c r="D30" s="24" t="s">
        <v>15</v>
      </c>
      <c r="E30" s="103">
        <v>240</v>
      </c>
      <c r="F30" s="155"/>
      <c r="G30" s="153"/>
    </row>
    <row r="31" spans="1:7" ht="16.5">
      <c r="A31" s="24">
        <f t="shared" si="0"/>
        <v>14</v>
      </c>
      <c r="B31" s="20"/>
      <c r="C31" s="30" t="s">
        <v>29</v>
      </c>
      <c r="D31" s="24" t="s">
        <v>15</v>
      </c>
      <c r="E31" s="103">
        <f>E30*1.15</f>
        <v>276</v>
      </c>
      <c r="F31" s="155"/>
      <c r="G31" s="153"/>
    </row>
    <row r="32" spans="1:7" ht="16.5">
      <c r="A32" s="24">
        <f t="shared" si="0"/>
        <v>15</v>
      </c>
      <c r="B32" s="20"/>
      <c r="C32" s="31" t="s">
        <v>30</v>
      </c>
      <c r="D32" s="32" t="s">
        <v>22</v>
      </c>
      <c r="E32" s="121">
        <v>1.1</v>
      </c>
      <c r="F32" s="155"/>
      <c r="G32" s="153"/>
    </row>
    <row r="33" spans="1:7" ht="16.5">
      <c r="A33" s="24">
        <f t="shared" si="0"/>
        <v>16</v>
      </c>
      <c r="B33" s="20"/>
      <c r="C33" s="33" t="s">
        <v>31</v>
      </c>
      <c r="D33" s="32" t="s">
        <v>22</v>
      </c>
      <c r="E33" s="121">
        <f>1.08*E32</f>
        <v>1.1880000000000002</v>
      </c>
      <c r="F33" s="155"/>
      <c r="G33" s="153"/>
    </row>
    <row r="34" spans="1:7" ht="16.5">
      <c r="A34" s="24">
        <f t="shared" si="0"/>
        <v>17</v>
      </c>
      <c r="B34" s="20"/>
      <c r="C34" s="33" t="s">
        <v>32</v>
      </c>
      <c r="D34" s="32" t="s">
        <v>33</v>
      </c>
      <c r="E34" s="121">
        <f>20*E32</f>
        <v>22</v>
      </c>
      <c r="F34" s="155"/>
      <c r="G34" s="153"/>
    </row>
    <row r="35" spans="1:7" ht="16.5">
      <c r="A35" s="24">
        <f t="shared" si="0"/>
        <v>18</v>
      </c>
      <c r="B35" s="20"/>
      <c r="C35" s="27" t="s">
        <v>34</v>
      </c>
      <c r="D35" s="24" t="s">
        <v>35</v>
      </c>
      <c r="E35" s="103">
        <v>1</v>
      </c>
      <c r="F35" s="155"/>
      <c r="G35" s="153"/>
    </row>
    <row r="36" spans="1:7" ht="16.5">
      <c r="A36" s="24">
        <f t="shared" si="0"/>
        <v>19</v>
      </c>
      <c r="B36" s="20"/>
      <c r="C36" s="30" t="s">
        <v>36</v>
      </c>
      <c r="D36" s="24" t="s">
        <v>37</v>
      </c>
      <c r="E36" s="103">
        <v>1</v>
      </c>
      <c r="F36" s="155"/>
      <c r="G36" s="153"/>
    </row>
    <row r="37" spans="1:7" ht="16.5">
      <c r="A37" s="24">
        <f t="shared" si="0"/>
        <v>20</v>
      </c>
      <c r="B37" s="20"/>
      <c r="C37" s="30" t="s">
        <v>38</v>
      </c>
      <c r="D37" s="24" t="s">
        <v>35</v>
      </c>
      <c r="E37" s="103">
        <v>1</v>
      </c>
      <c r="F37" s="155"/>
      <c r="G37" s="153"/>
    </row>
    <row r="38" spans="1:7" ht="16.5">
      <c r="A38" s="24">
        <f t="shared" si="0"/>
        <v>21</v>
      </c>
      <c r="B38" s="20"/>
      <c r="C38" s="25" t="s">
        <v>39</v>
      </c>
      <c r="D38" s="26"/>
      <c r="E38" s="119"/>
      <c r="F38" s="155"/>
      <c r="G38" s="153"/>
    </row>
    <row r="39" spans="1:7" ht="25.5">
      <c r="A39" s="24">
        <f t="shared" si="0"/>
        <v>22</v>
      </c>
      <c r="B39" s="20"/>
      <c r="C39" s="27" t="s">
        <v>40</v>
      </c>
      <c r="D39" s="24" t="s">
        <v>22</v>
      </c>
      <c r="E39" s="103">
        <v>1.9</v>
      </c>
      <c r="F39" s="155"/>
      <c r="G39" s="153"/>
    </row>
    <row r="40" spans="1:7" ht="16.5">
      <c r="A40" s="24">
        <f t="shared" si="0"/>
        <v>23</v>
      </c>
      <c r="B40" s="20"/>
      <c r="C40" s="30" t="s">
        <v>41</v>
      </c>
      <c r="D40" s="24" t="s">
        <v>22</v>
      </c>
      <c r="E40" s="122">
        <f>E39*1.08</f>
        <v>2.052</v>
      </c>
      <c r="F40" s="155"/>
      <c r="G40" s="153"/>
    </row>
    <row r="41" spans="1:7" ht="16.5">
      <c r="A41" s="24">
        <f t="shared" si="0"/>
        <v>24</v>
      </c>
      <c r="B41" s="20"/>
      <c r="C41" s="30" t="s">
        <v>42</v>
      </c>
      <c r="D41" s="24" t="s">
        <v>33</v>
      </c>
      <c r="E41" s="103">
        <f>E39*2.5</f>
        <v>4.75</v>
      </c>
      <c r="F41" s="155"/>
      <c r="G41" s="153"/>
    </row>
    <row r="42" spans="1:7" ht="16.5">
      <c r="A42" s="24">
        <f t="shared" si="0"/>
        <v>25</v>
      </c>
      <c r="B42" s="20"/>
      <c r="C42" s="30" t="s">
        <v>43</v>
      </c>
      <c r="D42" s="24" t="s">
        <v>33</v>
      </c>
      <c r="E42" s="103">
        <f>E39*19</f>
        <v>36.1</v>
      </c>
      <c r="F42" s="155"/>
      <c r="G42" s="153"/>
    </row>
    <row r="43" spans="1:7" ht="25.5">
      <c r="A43" s="24">
        <f t="shared" si="0"/>
        <v>26</v>
      </c>
      <c r="B43" s="20"/>
      <c r="C43" s="27" t="s">
        <v>44</v>
      </c>
      <c r="D43" s="24" t="s">
        <v>22</v>
      </c>
      <c r="E43" s="103">
        <v>2.5</v>
      </c>
      <c r="F43" s="155"/>
      <c r="G43" s="153"/>
    </row>
    <row r="44" spans="1:7" ht="16.5">
      <c r="A44" s="24">
        <f t="shared" si="0"/>
        <v>27</v>
      </c>
      <c r="B44" s="20"/>
      <c r="C44" s="30" t="s">
        <v>41</v>
      </c>
      <c r="D44" s="24" t="s">
        <v>22</v>
      </c>
      <c r="E44" s="103">
        <v>2.7</v>
      </c>
      <c r="F44" s="155"/>
      <c r="G44" s="153"/>
    </row>
    <row r="45" spans="1:7" ht="16.5">
      <c r="A45" s="24">
        <f t="shared" si="0"/>
        <v>28</v>
      </c>
      <c r="B45" s="20"/>
      <c r="C45" s="30" t="s">
        <v>42</v>
      </c>
      <c r="D45" s="24" t="s">
        <v>33</v>
      </c>
      <c r="E45" s="103">
        <v>6.25</v>
      </c>
      <c r="F45" s="155"/>
      <c r="G45" s="153"/>
    </row>
    <row r="46" spans="1:7" ht="16.5">
      <c r="A46" s="24">
        <f t="shared" si="0"/>
        <v>29</v>
      </c>
      <c r="B46" s="20"/>
      <c r="C46" s="30" t="s">
        <v>45</v>
      </c>
      <c r="D46" s="24" t="s">
        <v>15</v>
      </c>
      <c r="E46" s="103">
        <v>8.5</v>
      </c>
      <c r="F46" s="155"/>
      <c r="G46" s="153"/>
    </row>
    <row r="47" spans="1:7" ht="16.5">
      <c r="A47" s="24">
        <f t="shared" si="0"/>
        <v>30</v>
      </c>
      <c r="B47" s="20"/>
      <c r="C47" s="30" t="s">
        <v>43</v>
      </c>
      <c r="D47" s="24" t="s">
        <v>33</v>
      </c>
      <c r="E47" s="103">
        <v>47.5</v>
      </c>
      <c r="F47" s="155"/>
      <c r="G47" s="153"/>
    </row>
    <row r="48" spans="1:7" ht="25.5">
      <c r="A48" s="24">
        <f t="shared" si="0"/>
        <v>31</v>
      </c>
      <c r="B48" s="20"/>
      <c r="C48" s="27" t="s">
        <v>46</v>
      </c>
      <c r="D48" s="24" t="s">
        <v>15</v>
      </c>
      <c r="E48" s="103">
        <v>450</v>
      </c>
      <c r="F48" s="155"/>
      <c r="G48" s="153"/>
    </row>
    <row r="49" spans="1:7" ht="16.5">
      <c r="A49" s="24">
        <f t="shared" si="0"/>
        <v>32</v>
      </c>
      <c r="B49" s="20"/>
      <c r="C49" s="30" t="s">
        <v>47</v>
      </c>
      <c r="D49" s="24" t="s">
        <v>33</v>
      </c>
      <c r="E49" s="103">
        <f>E48*0.22</f>
        <v>99</v>
      </c>
      <c r="F49" s="155"/>
      <c r="G49" s="153"/>
    </row>
    <row r="50" spans="1:7" ht="38.25">
      <c r="A50" s="24">
        <f t="shared" si="0"/>
        <v>33</v>
      </c>
      <c r="B50" s="20"/>
      <c r="C50" s="27" t="s">
        <v>48</v>
      </c>
      <c r="D50" s="24" t="s">
        <v>15</v>
      </c>
      <c r="E50" s="103">
        <v>450</v>
      </c>
      <c r="F50" s="155"/>
      <c r="G50" s="153"/>
    </row>
    <row r="51" spans="1:7" ht="16.5">
      <c r="A51" s="24">
        <f t="shared" si="0"/>
        <v>34</v>
      </c>
      <c r="B51" s="20"/>
      <c r="C51" s="30" t="s">
        <v>49</v>
      </c>
      <c r="D51" s="24" t="s">
        <v>15</v>
      </c>
      <c r="E51" s="103">
        <f>E50*1.1</f>
        <v>495.00000000000006</v>
      </c>
      <c r="F51" s="155"/>
      <c r="G51" s="153"/>
    </row>
    <row r="52" spans="1:7" ht="16.5">
      <c r="A52" s="24">
        <f t="shared" si="0"/>
        <v>35</v>
      </c>
      <c r="B52" s="20"/>
      <c r="C52" s="30" t="s">
        <v>50</v>
      </c>
      <c r="D52" s="24" t="s">
        <v>22</v>
      </c>
      <c r="E52" s="122">
        <v>0.74</v>
      </c>
      <c r="F52" s="155"/>
      <c r="G52" s="153"/>
    </row>
    <row r="53" spans="1:7" ht="16.5">
      <c r="A53" s="24">
        <f t="shared" si="0"/>
        <v>36</v>
      </c>
      <c r="B53" s="20"/>
      <c r="C53" s="30" t="s">
        <v>51</v>
      </c>
      <c r="D53" s="24" t="s">
        <v>33</v>
      </c>
      <c r="E53" s="122">
        <f>E50*0.01</f>
        <v>4.5</v>
      </c>
      <c r="F53" s="155"/>
      <c r="G53" s="153"/>
    </row>
    <row r="54" spans="1:7" ht="16.5">
      <c r="A54" s="24">
        <f t="shared" si="0"/>
        <v>37</v>
      </c>
      <c r="B54" s="20"/>
      <c r="C54" s="34" t="s">
        <v>52</v>
      </c>
      <c r="D54" s="24" t="s">
        <v>15</v>
      </c>
      <c r="E54" s="103">
        <v>450</v>
      </c>
      <c r="F54" s="155"/>
      <c r="G54" s="153"/>
    </row>
    <row r="55" spans="1:7" ht="16.5">
      <c r="A55" s="24">
        <f t="shared" si="0"/>
        <v>38</v>
      </c>
      <c r="B55" s="20"/>
      <c r="C55" s="30" t="s">
        <v>53</v>
      </c>
      <c r="D55" s="24" t="s">
        <v>22</v>
      </c>
      <c r="E55" s="122">
        <v>5.35</v>
      </c>
      <c r="F55" s="155"/>
      <c r="G55" s="153"/>
    </row>
    <row r="56" spans="1:7" ht="16.5">
      <c r="A56" s="24">
        <f t="shared" si="0"/>
        <v>39</v>
      </c>
      <c r="B56" s="20"/>
      <c r="C56" s="30" t="s">
        <v>51</v>
      </c>
      <c r="D56" s="24" t="s">
        <v>33</v>
      </c>
      <c r="E56" s="122">
        <f>E54*0.08</f>
        <v>36</v>
      </c>
      <c r="F56" s="155"/>
      <c r="G56" s="153"/>
    </row>
    <row r="57" spans="1:7" ht="38.25">
      <c r="A57" s="24">
        <f t="shared" si="0"/>
        <v>40</v>
      </c>
      <c r="B57" s="20"/>
      <c r="C57" s="27" t="s">
        <v>54</v>
      </c>
      <c r="D57" s="24" t="s">
        <v>15</v>
      </c>
      <c r="E57" s="103">
        <v>445</v>
      </c>
      <c r="F57" s="155"/>
      <c r="G57" s="153"/>
    </row>
    <row r="58" spans="1:7" ht="16.5">
      <c r="A58" s="24">
        <f aca="true" t="shared" si="1" ref="A58:A76">A57+1</f>
        <v>41</v>
      </c>
      <c r="B58" s="20"/>
      <c r="C58" s="30" t="s">
        <v>55</v>
      </c>
      <c r="D58" s="24" t="s">
        <v>15</v>
      </c>
      <c r="E58" s="103">
        <f>E57*1.15</f>
        <v>511.74999999999994</v>
      </c>
      <c r="F58" s="155"/>
      <c r="G58" s="153"/>
    </row>
    <row r="59" spans="1:7" ht="16.5">
      <c r="A59" s="24">
        <f t="shared" si="1"/>
        <v>42</v>
      </c>
      <c r="B59" s="20"/>
      <c r="C59" s="30" t="s">
        <v>56</v>
      </c>
      <c r="D59" s="24" t="s">
        <v>37</v>
      </c>
      <c r="E59" s="103">
        <f>E57*7</f>
        <v>3115</v>
      </c>
      <c r="F59" s="155"/>
      <c r="G59" s="153"/>
    </row>
    <row r="60" spans="1:7" ht="16.5">
      <c r="A60" s="24">
        <f t="shared" si="1"/>
        <v>43</v>
      </c>
      <c r="B60" s="20"/>
      <c r="C60" s="30" t="s">
        <v>57</v>
      </c>
      <c r="D60" s="24" t="s">
        <v>58</v>
      </c>
      <c r="E60" s="103">
        <v>61</v>
      </c>
      <c r="F60" s="155"/>
      <c r="G60" s="153"/>
    </row>
    <row r="61" spans="1:7" ht="16.5">
      <c r="A61" s="24">
        <f t="shared" si="1"/>
        <v>44</v>
      </c>
      <c r="B61" s="20"/>
      <c r="C61" s="30" t="s">
        <v>59</v>
      </c>
      <c r="D61" s="24" t="s">
        <v>15</v>
      </c>
      <c r="E61" s="103">
        <v>110</v>
      </c>
      <c r="F61" s="155"/>
      <c r="G61" s="153"/>
    </row>
    <row r="62" spans="1:7" ht="38.25">
      <c r="A62" s="24">
        <f t="shared" si="1"/>
        <v>45</v>
      </c>
      <c r="B62" s="20"/>
      <c r="C62" s="27" t="s">
        <v>60</v>
      </c>
      <c r="D62" s="24" t="s">
        <v>15</v>
      </c>
      <c r="E62" s="103">
        <v>145</v>
      </c>
      <c r="F62" s="155"/>
      <c r="G62" s="153"/>
    </row>
    <row r="63" spans="1:7" ht="16.5">
      <c r="A63" s="24">
        <f t="shared" si="1"/>
        <v>46</v>
      </c>
      <c r="B63" s="20"/>
      <c r="C63" s="30" t="s">
        <v>61</v>
      </c>
      <c r="D63" s="24" t="s">
        <v>15</v>
      </c>
      <c r="E63" s="103">
        <f>E62*1.05</f>
        <v>152.25</v>
      </c>
      <c r="F63" s="155"/>
      <c r="G63" s="153"/>
    </row>
    <row r="64" spans="1:7" ht="16.5">
      <c r="A64" s="24">
        <f t="shared" si="1"/>
        <v>47</v>
      </c>
      <c r="B64" s="20"/>
      <c r="C64" s="34" t="s">
        <v>62</v>
      </c>
      <c r="D64" s="24" t="s">
        <v>37</v>
      </c>
      <c r="E64" s="103">
        <v>2</v>
      </c>
      <c r="F64" s="155"/>
      <c r="G64" s="153"/>
    </row>
    <row r="65" spans="1:7" ht="25.5">
      <c r="A65" s="24">
        <f t="shared" si="1"/>
        <v>48</v>
      </c>
      <c r="B65" s="20"/>
      <c r="C65" s="27" t="s">
        <v>63</v>
      </c>
      <c r="D65" s="24" t="s">
        <v>58</v>
      </c>
      <c r="E65" s="103">
        <v>68</v>
      </c>
      <c r="F65" s="155"/>
      <c r="G65" s="153"/>
    </row>
    <row r="66" spans="1:7" ht="16.5">
      <c r="A66" s="24">
        <f t="shared" si="1"/>
        <v>49</v>
      </c>
      <c r="B66" s="20"/>
      <c r="C66" s="30" t="s">
        <v>64</v>
      </c>
      <c r="D66" s="24" t="s">
        <v>35</v>
      </c>
      <c r="E66" s="122">
        <v>23</v>
      </c>
      <c r="F66" s="155"/>
      <c r="G66" s="153"/>
    </row>
    <row r="67" spans="1:7" ht="16.5">
      <c r="A67" s="24">
        <f t="shared" si="1"/>
        <v>50</v>
      </c>
      <c r="B67" s="20"/>
      <c r="C67" s="27" t="s">
        <v>65</v>
      </c>
      <c r="D67" s="24" t="s">
        <v>58</v>
      </c>
      <c r="E67" s="103">
        <v>62</v>
      </c>
      <c r="F67" s="155"/>
      <c r="G67" s="153"/>
    </row>
    <row r="68" spans="1:7" ht="16.5">
      <c r="A68" s="24">
        <f t="shared" si="1"/>
        <v>51</v>
      </c>
      <c r="B68" s="20"/>
      <c r="C68" s="30" t="s">
        <v>66</v>
      </c>
      <c r="D68" s="24" t="s">
        <v>37</v>
      </c>
      <c r="E68" s="103">
        <v>11</v>
      </c>
      <c r="F68" s="155"/>
      <c r="G68" s="153"/>
    </row>
    <row r="69" spans="1:7" ht="16.5">
      <c r="A69" s="24">
        <f t="shared" si="1"/>
        <v>52</v>
      </c>
      <c r="B69" s="20"/>
      <c r="C69" s="30" t="s">
        <v>67</v>
      </c>
      <c r="D69" s="24" t="s">
        <v>37</v>
      </c>
      <c r="E69" s="103">
        <f>E67*6</f>
        <v>372</v>
      </c>
      <c r="F69" s="155"/>
      <c r="G69" s="153"/>
    </row>
    <row r="70" spans="1:7" ht="25.5">
      <c r="A70" s="24">
        <f t="shared" si="1"/>
        <v>53</v>
      </c>
      <c r="B70" s="20"/>
      <c r="C70" s="34" t="s">
        <v>68</v>
      </c>
      <c r="D70" s="24" t="s">
        <v>15</v>
      </c>
      <c r="E70" s="103">
        <v>40.3</v>
      </c>
      <c r="F70" s="155"/>
      <c r="G70" s="153"/>
    </row>
    <row r="71" spans="1:7" ht="16.5">
      <c r="A71" s="24">
        <f t="shared" si="1"/>
        <v>54</v>
      </c>
      <c r="B71" s="20"/>
      <c r="C71" s="35" t="s">
        <v>69</v>
      </c>
      <c r="D71" s="24" t="s">
        <v>22</v>
      </c>
      <c r="E71" s="103">
        <v>1.11</v>
      </c>
      <c r="F71" s="155"/>
      <c r="G71" s="153"/>
    </row>
    <row r="72" spans="1:7" ht="16.5">
      <c r="A72" s="24">
        <f t="shared" si="1"/>
        <v>55</v>
      </c>
      <c r="B72" s="20"/>
      <c r="C72" s="35" t="s">
        <v>51</v>
      </c>
      <c r="D72" s="24" t="s">
        <v>33</v>
      </c>
      <c r="E72" s="103">
        <v>3</v>
      </c>
      <c r="F72" s="155"/>
      <c r="G72" s="153"/>
    </row>
    <row r="73" spans="1:7" ht="16.5">
      <c r="A73" s="24">
        <f t="shared" si="1"/>
        <v>56</v>
      </c>
      <c r="B73" s="20"/>
      <c r="C73" s="35" t="s">
        <v>70</v>
      </c>
      <c r="D73" s="24" t="s">
        <v>33</v>
      </c>
      <c r="E73" s="103">
        <v>16.2</v>
      </c>
      <c r="F73" s="155"/>
      <c r="G73" s="153"/>
    </row>
    <row r="74" spans="1:7" ht="16.5">
      <c r="A74" s="24">
        <f t="shared" si="1"/>
        <v>57</v>
      </c>
      <c r="B74" s="20"/>
      <c r="C74" s="36" t="s">
        <v>71</v>
      </c>
      <c r="D74" s="24" t="s">
        <v>35</v>
      </c>
      <c r="E74" s="103">
        <v>1</v>
      </c>
      <c r="F74" s="155"/>
      <c r="G74" s="153"/>
    </row>
    <row r="75" spans="1:7" ht="51">
      <c r="A75" s="24">
        <f t="shared" si="1"/>
        <v>58</v>
      </c>
      <c r="B75" s="20"/>
      <c r="C75" s="37" t="s">
        <v>72</v>
      </c>
      <c r="D75" s="38" t="s">
        <v>58</v>
      </c>
      <c r="E75" s="123">
        <v>3</v>
      </c>
      <c r="F75" s="155"/>
      <c r="G75" s="153"/>
    </row>
    <row r="76" spans="1:7" ht="25.5">
      <c r="A76" s="24">
        <f t="shared" si="1"/>
        <v>59</v>
      </c>
      <c r="B76" s="20"/>
      <c r="C76" s="39" t="s">
        <v>73</v>
      </c>
      <c r="D76" s="24" t="s">
        <v>74</v>
      </c>
      <c r="E76" s="103">
        <v>1</v>
      </c>
      <c r="F76" s="155"/>
      <c r="G76" s="153"/>
    </row>
    <row r="77" spans="1:7" ht="16.5">
      <c r="A77" s="93">
        <v>10</v>
      </c>
      <c r="B77" s="20"/>
      <c r="C77" s="21" t="s">
        <v>75</v>
      </c>
      <c r="D77" s="22"/>
      <c r="E77" s="90"/>
      <c r="F77" s="155"/>
      <c r="G77" s="153"/>
    </row>
    <row r="78" spans="1:7" ht="16.5">
      <c r="A78" s="40">
        <v>1</v>
      </c>
      <c r="B78" s="20"/>
      <c r="C78" s="25" t="s">
        <v>13</v>
      </c>
      <c r="D78" s="24"/>
      <c r="E78" s="103"/>
      <c r="F78" s="155"/>
      <c r="G78" s="153"/>
    </row>
    <row r="79" spans="1:7" ht="16.5">
      <c r="A79" s="24">
        <v>1</v>
      </c>
      <c r="B79" s="20"/>
      <c r="C79" s="27" t="s">
        <v>76</v>
      </c>
      <c r="D79" s="24" t="s">
        <v>15</v>
      </c>
      <c r="E79" s="124">
        <v>530</v>
      </c>
      <c r="F79" s="155"/>
      <c r="G79" s="153"/>
    </row>
    <row r="80" spans="1:7" ht="16.5">
      <c r="A80" s="24">
        <v>2</v>
      </c>
      <c r="B80" s="20"/>
      <c r="C80" s="27" t="s">
        <v>77</v>
      </c>
      <c r="D80" s="24" t="s">
        <v>15</v>
      </c>
      <c r="E80" s="124">
        <v>530</v>
      </c>
      <c r="F80" s="155"/>
      <c r="G80" s="153"/>
    </row>
    <row r="81" spans="1:7" ht="16.5">
      <c r="A81" s="24">
        <f aca="true" t="shared" si="2" ref="A81:A112">A80+1</f>
        <v>3</v>
      </c>
      <c r="B81" s="20"/>
      <c r="C81" s="27" t="s">
        <v>78</v>
      </c>
      <c r="D81" s="24" t="s">
        <v>58</v>
      </c>
      <c r="E81" s="122">
        <v>48</v>
      </c>
      <c r="F81" s="155"/>
      <c r="G81" s="153"/>
    </row>
    <row r="82" spans="1:7" ht="16.5">
      <c r="A82" s="24">
        <f t="shared" si="2"/>
        <v>4</v>
      </c>
      <c r="B82" s="20"/>
      <c r="C82" s="27" t="s">
        <v>79</v>
      </c>
      <c r="D82" s="24" t="s">
        <v>58</v>
      </c>
      <c r="E82" s="122">
        <v>107</v>
      </c>
      <c r="F82" s="155"/>
      <c r="G82" s="153"/>
    </row>
    <row r="83" spans="1:7" ht="16.5">
      <c r="A83" s="24">
        <f t="shared" si="2"/>
        <v>5</v>
      </c>
      <c r="B83" s="20"/>
      <c r="C83" s="27" t="s">
        <v>80</v>
      </c>
      <c r="D83" s="24" t="s">
        <v>15</v>
      </c>
      <c r="E83" s="122">
        <v>60</v>
      </c>
      <c r="F83" s="155"/>
      <c r="G83" s="153"/>
    </row>
    <row r="84" spans="1:7" ht="16.5">
      <c r="A84" s="24">
        <f t="shared" si="2"/>
        <v>6</v>
      </c>
      <c r="B84" s="20"/>
      <c r="C84" s="27" t="s">
        <v>81</v>
      </c>
      <c r="D84" s="24" t="s">
        <v>15</v>
      </c>
      <c r="E84" s="122">
        <v>76.84</v>
      </c>
      <c r="F84" s="155"/>
      <c r="G84" s="153"/>
    </row>
    <row r="85" spans="1:7" ht="16.5">
      <c r="A85" s="24">
        <f t="shared" si="2"/>
        <v>7</v>
      </c>
      <c r="B85" s="20"/>
      <c r="C85" s="25" t="s">
        <v>82</v>
      </c>
      <c r="D85" s="24"/>
      <c r="E85" s="122"/>
      <c r="F85" s="155"/>
      <c r="G85" s="153"/>
    </row>
    <row r="86" spans="1:7" ht="140.25">
      <c r="A86" s="24">
        <f t="shared" si="2"/>
        <v>8</v>
      </c>
      <c r="B86" s="20"/>
      <c r="C86" s="27" t="s">
        <v>83</v>
      </c>
      <c r="D86" s="24" t="s">
        <v>15</v>
      </c>
      <c r="E86" s="122">
        <v>423.75</v>
      </c>
      <c r="F86" s="155"/>
      <c r="G86" s="153"/>
    </row>
    <row r="87" spans="1:7" ht="16.5">
      <c r="A87" s="24">
        <f t="shared" si="2"/>
        <v>9</v>
      </c>
      <c r="B87" s="20"/>
      <c r="C87" s="30" t="s">
        <v>84</v>
      </c>
      <c r="D87" s="24" t="s">
        <v>15</v>
      </c>
      <c r="E87" s="122">
        <f>E86*1.05</f>
        <v>444.9375</v>
      </c>
      <c r="F87" s="155"/>
      <c r="G87" s="153"/>
    </row>
    <row r="88" spans="1:7" ht="16.5">
      <c r="A88" s="24">
        <f t="shared" si="2"/>
        <v>10</v>
      </c>
      <c r="B88" s="20"/>
      <c r="C88" s="30" t="s">
        <v>85</v>
      </c>
      <c r="D88" s="24" t="s">
        <v>33</v>
      </c>
      <c r="E88" s="122">
        <f>E86*5.5</f>
        <v>2330.625</v>
      </c>
      <c r="F88" s="155"/>
      <c r="G88" s="153"/>
    </row>
    <row r="89" spans="1:7" ht="16.5">
      <c r="A89" s="24">
        <f t="shared" si="2"/>
        <v>11</v>
      </c>
      <c r="B89" s="20"/>
      <c r="C89" s="30" t="s">
        <v>86</v>
      </c>
      <c r="D89" s="24" t="s">
        <v>15</v>
      </c>
      <c r="E89" s="122">
        <f>E86*1.1</f>
        <v>466.12500000000006</v>
      </c>
      <c r="F89" s="155"/>
      <c r="G89" s="153"/>
    </row>
    <row r="90" spans="1:7" ht="16.5">
      <c r="A90" s="24">
        <f t="shared" si="2"/>
        <v>12</v>
      </c>
      <c r="B90" s="20"/>
      <c r="C90" s="30" t="s">
        <v>87</v>
      </c>
      <c r="D90" s="24" t="s">
        <v>33</v>
      </c>
      <c r="E90" s="122">
        <f>E86*4.5</f>
        <v>1906.875</v>
      </c>
      <c r="F90" s="155"/>
      <c r="G90" s="153"/>
    </row>
    <row r="91" spans="1:7" ht="16.5">
      <c r="A91" s="24">
        <f t="shared" si="2"/>
        <v>13</v>
      </c>
      <c r="B91" s="20"/>
      <c r="C91" s="30" t="s">
        <v>88</v>
      </c>
      <c r="D91" s="24" t="s">
        <v>37</v>
      </c>
      <c r="E91" s="122">
        <f>E86*5</f>
        <v>2118.75</v>
      </c>
      <c r="F91" s="155"/>
      <c r="G91" s="153"/>
    </row>
    <row r="92" spans="1:7" ht="16.5">
      <c r="A92" s="24">
        <f t="shared" si="2"/>
        <v>14</v>
      </c>
      <c r="B92" s="20"/>
      <c r="C92" s="30" t="s">
        <v>89</v>
      </c>
      <c r="D92" s="24" t="s">
        <v>90</v>
      </c>
      <c r="E92" s="122">
        <f>E86*0.15</f>
        <v>63.5625</v>
      </c>
      <c r="F92" s="155"/>
      <c r="G92" s="153"/>
    </row>
    <row r="93" spans="1:7" ht="16.5">
      <c r="A93" s="24">
        <f t="shared" si="2"/>
        <v>15</v>
      </c>
      <c r="B93" s="20"/>
      <c r="C93" s="30" t="s">
        <v>91</v>
      </c>
      <c r="D93" s="24" t="s">
        <v>33</v>
      </c>
      <c r="E93" s="122">
        <f>E86*4.3</f>
        <v>1822.125</v>
      </c>
      <c r="F93" s="155"/>
      <c r="G93" s="153"/>
    </row>
    <row r="94" spans="1:7" ht="16.5">
      <c r="A94" s="24">
        <f t="shared" si="2"/>
        <v>16</v>
      </c>
      <c r="B94" s="20"/>
      <c r="C94" s="30" t="s">
        <v>92</v>
      </c>
      <c r="D94" s="24" t="s">
        <v>90</v>
      </c>
      <c r="E94" s="122">
        <f>E86*0.2</f>
        <v>84.75</v>
      </c>
      <c r="F94" s="155"/>
      <c r="G94" s="153"/>
    </row>
    <row r="95" spans="1:7" ht="16.5">
      <c r="A95" s="24">
        <f t="shared" si="2"/>
        <v>17</v>
      </c>
      <c r="B95" s="20"/>
      <c r="C95" s="30" t="s">
        <v>93</v>
      </c>
      <c r="D95" s="24" t="s">
        <v>90</v>
      </c>
      <c r="E95" s="122">
        <f>E86*0.33</f>
        <v>139.8375</v>
      </c>
      <c r="F95" s="155"/>
      <c r="G95" s="153"/>
    </row>
    <row r="96" spans="1:7" ht="16.5">
      <c r="A96" s="24">
        <f t="shared" si="2"/>
        <v>18</v>
      </c>
      <c r="B96" s="20"/>
      <c r="C96" s="41" t="s">
        <v>94</v>
      </c>
      <c r="D96" s="24" t="s">
        <v>58</v>
      </c>
      <c r="E96" s="122">
        <v>130</v>
      </c>
      <c r="F96" s="155"/>
      <c r="G96" s="153"/>
    </row>
    <row r="97" spans="1:7" ht="16.5">
      <c r="A97" s="24">
        <f t="shared" si="2"/>
        <v>19</v>
      </c>
      <c r="B97" s="20"/>
      <c r="C97" s="42" t="s">
        <v>95</v>
      </c>
      <c r="D97" s="43" t="s">
        <v>58</v>
      </c>
      <c r="E97" s="125">
        <v>110</v>
      </c>
      <c r="F97" s="155"/>
      <c r="G97" s="153"/>
    </row>
    <row r="98" spans="1:7" ht="16.5">
      <c r="A98" s="24">
        <f t="shared" si="2"/>
        <v>20</v>
      </c>
      <c r="B98" s="20"/>
      <c r="C98" s="34" t="s">
        <v>96</v>
      </c>
      <c r="D98" s="24" t="s">
        <v>58</v>
      </c>
      <c r="E98" s="122">
        <v>48</v>
      </c>
      <c r="F98" s="155"/>
      <c r="G98" s="153"/>
    </row>
    <row r="99" spans="1:7" ht="102">
      <c r="A99" s="24">
        <f t="shared" si="2"/>
        <v>21</v>
      </c>
      <c r="B99" s="20"/>
      <c r="C99" s="27" t="s">
        <v>97</v>
      </c>
      <c r="D99" s="24" t="s">
        <v>15</v>
      </c>
      <c r="E99" s="122">
        <v>32.3</v>
      </c>
      <c r="F99" s="155"/>
      <c r="G99" s="153"/>
    </row>
    <row r="100" spans="1:7" ht="25.5">
      <c r="A100" s="24">
        <f t="shared" si="2"/>
        <v>22</v>
      </c>
      <c r="B100" s="20"/>
      <c r="C100" s="30" t="s">
        <v>98</v>
      </c>
      <c r="D100" s="24" t="s">
        <v>15</v>
      </c>
      <c r="E100" s="122">
        <f>E99*1.05</f>
        <v>33.915</v>
      </c>
      <c r="F100" s="155"/>
      <c r="G100" s="153"/>
    </row>
    <row r="101" spans="1:7" ht="16.5">
      <c r="A101" s="24">
        <f t="shared" si="2"/>
        <v>23</v>
      </c>
      <c r="B101" s="20"/>
      <c r="C101" s="30" t="s">
        <v>99</v>
      </c>
      <c r="D101" s="24" t="s">
        <v>33</v>
      </c>
      <c r="E101" s="122">
        <f>E99*5.5</f>
        <v>177.64999999999998</v>
      </c>
      <c r="F101" s="155"/>
      <c r="G101" s="153"/>
    </row>
    <row r="102" spans="1:7" ht="16.5">
      <c r="A102" s="24">
        <f t="shared" si="2"/>
        <v>24</v>
      </c>
      <c r="B102" s="20"/>
      <c r="C102" s="30" t="s">
        <v>86</v>
      </c>
      <c r="D102" s="24" t="s">
        <v>15</v>
      </c>
      <c r="E102" s="122">
        <f>E99*1.1</f>
        <v>35.53</v>
      </c>
      <c r="F102" s="155"/>
      <c r="G102" s="153"/>
    </row>
    <row r="103" spans="1:7" ht="16.5">
      <c r="A103" s="24">
        <f t="shared" si="2"/>
        <v>25</v>
      </c>
      <c r="B103" s="20"/>
      <c r="C103" s="30" t="s">
        <v>87</v>
      </c>
      <c r="D103" s="24" t="s">
        <v>33</v>
      </c>
      <c r="E103" s="122">
        <f>E99*4.5</f>
        <v>145.35</v>
      </c>
      <c r="F103" s="155"/>
      <c r="G103" s="153"/>
    </row>
    <row r="104" spans="1:7" ht="16.5">
      <c r="A104" s="24">
        <f t="shared" si="2"/>
        <v>26</v>
      </c>
      <c r="B104" s="20"/>
      <c r="C104" s="30" t="s">
        <v>100</v>
      </c>
      <c r="D104" s="24" t="s">
        <v>58</v>
      </c>
      <c r="E104" s="122">
        <f>E99*0.12</f>
        <v>3.8759999999999994</v>
      </c>
      <c r="F104" s="155"/>
      <c r="G104" s="153"/>
    </row>
    <row r="105" spans="1:7" ht="16.5">
      <c r="A105" s="24">
        <f t="shared" si="2"/>
        <v>27</v>
      </c>
      <c r="B105" s="20"/>
      <c r="C105" s="30" t="s">
        <v>88</v>
      </c>
      <c r="D105" s="24" t="s">
        <v>37</v>
      </c>
      <c r="E105" s="122">
        <f>E99*5</f>
        <v>161.5</v>
      </c>
      <c r="F105" s="155"/>
      <c r="G105" s="153"/>
    </row>
    <row r="106" spans="1:7" ht="16.5">
      <c r="A106" s="24">
        <f t="shared" si="2"/>
        <v>28</v>
      </c>
      <c r="B106" s="20"/>
      <c r="C106" s="30" t="s">
        <v>89</v>
      </c>
      <c r="D106" s="24" t="s">
        <v>90</v>
      </c>
      <c r="E106" s="122">
        <f>E99*0.15</f>
        <v>4.845</v>
      </c>
      <c r="F106" s="155"/>
      <c r="G106" s="153"/>
    </row>
    <row r="107" spans="1:7" ht="16.5">
      <c r="A107" s="24">
        <f t="shared" si="2"/>
        <v>29</v>
      </c>
      <c r="B107" s="20"/>
      <c r="C107" s="30" t="s">
        <v>91</v>
      </c>
      <c r="D107" s="24" t="s">
        <v>33</v>
      </c>
      <c r="E107" s="122">
        <f>E99*4.3</f>
        <v>138.89</v>
      </c>
      <c r="F107" s="155"/>
      <c r="G107" s="153"/>
    </row>
    <row r="108" spans="1:7" ht="16.5">
      <c r="A108" s="24">
        <f t="shared" si="2"/>
        <v>30</v>
      </c>
      <c r="B108" s="20"/>
      <c r="C108" s="30" t="s">
        <v>92</v>
      </c>
      <c r="D108" s="24" t="s">
        <v>90</v>
      </c>
      <c r="E108" s="122">
        <f>E99*0.2</f>
        <v>6.46</v>
      </c>
      <c r="F108" s="155"/>
      <c r="G108" s="153"/>
    </row>
    <row r="109" spans="1:7" ht="16.5">
      <c r="A109" s="24">
        <f t="shared" si="2"/>
        <v>31</v>
      </c>
      <c r="B109" s="20"/>
      <c r="C109" s="30" t="s">
        <v>93</v>
      </c>
      <c r="D109" s="24" t="s">
        <v>90</v>
      </c>
      <c r="E109" s="122">
        <f>E99*0.33</f>
        <v>10.658999999999999</v>
      </c>
      <c r="F109" s="155"/>
      <c r="G109" s="153"/>
    </row>
    <row r="110" spans="1:7" ht="16.5">
      <c r="A110" s="24">
        <f t="shared" si="2"/>
        <v>32</v>
      </c>
      <c r="B110" s="20"/>
      <c r="C110" s="27" t="s">
        <v>101</v>
      </c>
      <c r="D110" s="24" t="s">
        <v>58</v>
      </c>
      <c r="E110" s="122">
        <v>48</v>
      </c>
      <c r="F110" s="155"/>
      <c r="G110" s="153"/>
    </row>
    <row r="111" spans="1:7" ht="16.5">
      <c r="A111" s="24">
        <f t="shared" si="2"/>
        <v>33</v>
      </c>
      <c r="B111" s="20"/>
      <c r="C111" s="30" t="s">
        <v>102</v>
      </c>
      <c r="D111" s="24" t="s">
        <v>58</v>
      </c>
      <c r="E111" s="122">
        <f>E110</f>
        <v>48</v>
      </c>
      <c r="F111" s="155"/>
      <c r="G111" s="153"/>
    </row>
    <row r="112" spans="1:7" ht="16.5">
      <c r="A112" s="24">
        <f t="shared" si="2"/>
        <v>34</v>
      </c>
      <c r="B112" s="20"/>
      <c r="C112" s="30" t="s">
        <v>56</v>
      </c>
      <c r="D112" s="24" t="s">
        <v>37</v>
      </c>
      <c r="E112" s="122">
        <f>E110*5</f>
        <v>240</v>
      </c>
      <c r="F112" s="155"/>
      <c r="G112" s="153"/>
    </row>
    <row r="113" spans="1:7" ht="25.5">
      <c r="A113" s="24">
        <f aca="true" t="shared" si="3" ref="A113:A143">A112+1</f>
        <v>35</v>
      </c>
      <c r="B113" s="20"/>
      <c r="C113" s="34" t="s">
        <v>103</v>
      </c>
      <c r="D113" s="24" t="s">
        <v>58</v>
      </c>
      <c r="E113" s="122">
        <v>70</v>
      </c>
      <c r="F113" s="155"/>
      <c r="G113" s="153"/>
    </row>
    <row r="114" spans="1:7" ht="25.5">
      <c r="A114" s="24">
        <f t="shared" si="3"/>
        <v>36</v>
      </c>
      <c r="B114" s="20"/>
      <c r="C114" s="27" t="s">
        <v>104</v>
      </c>
      <c r="D114" s="24" t="s">
        <v>58</v>
      </c>
      <c r="E114" s="122">
        <v>35</v>
      </c>
      <c r="F114" s="155"/>
      <c r="G114" s="153"/>
    </row>
    <row r="115" spans="1:7" ht="16.5">
      <c r="A115" s="24">
        <f t="shared" si="3"/>
        <v>37</v>
      </c>
      <c r="B115" s="20"/>
      <c r="C115" s="30" t="s">
        <v>105</v>
      </c>
      <c r="D115" s="24" t="s">
        <v>58</v>
      </c>
      <c r="E115" s="122">
        <f>E114</f>
        <v>35</v>
      </c>
      <c r="F115" s="155"/>
      <c r="G115" s="153"/>
    </row>
    <row r="116" spans="1:7" ht="16.5">
      <c r="A116" s="24">
        <f t="shared" si="3"/>
        <v>38</v>
      </c>
      <c r="B116" s="20"/>
      <c r="C116" s="30" t="s">
        <v>106</v>
      </c>
      <c r="D116" s="24" t="s">
        <v>35</v>
      </c>
      <c r="E116" s="122">
        <f>E114*0.165</f>
        <v>5.775</v>
      </c>
      <c r="F116" s="155"/>
      <c r="G116" s="153"/>
    </row>
    <row r="117" spans="1:7" ht="16.5">
      <c r="A117" s="24">
        <f t="shared" si="3"/>
        <v>39</v>
      </c>
      <c r="B117" s="20"/>
      <c r="C117" s="30" t="s">
        <v>107</v>
      </c>
      <c r="D117" s="24" t="s">
        <v>37</v>
      </c>
      <c r="E117" s="122">
        <f>E114*0.17</f>
        <v>5.95</v>
      </c>
      <c r="F117" s="155"/>
      <c r="G117" s="153"/>
    </row>
    <row r="118" spans="1:7" ht="16.5">
      <c r="A118" s="24">
        <f t="shared" si="3"/>
        <v>40</v>
      </c>
      <c r="B118" s="20"/>
      <c r="C118" s="30" t="s">
        <v>108</v>
      </c>
      <c r="D118" s="24" t="s">
        <v>37</v>
      </c>
      <c r="E118" s="122">
        <f>E114*0.17</f>
        <v>5.95</v>
      </c>
      <c r="F118" s="155"/>
      <c r="G118" s="153"/>
    </row>
    <row r="119" spans="1:7" ht="16.5">
      <c r="A119" s="24">
        <f t="shared" si="3"/>
        <v>41</v>
      </c>
      <c r="B119" s="20"/>
      <c r="C119" s="30" t="s">
        <v>109</v>
      </c>
      <c r="D119" s="24" t="s">
        <v>37</v>
      </c>
      <c r="E119" s="122">
        <f>E114</f>
        <v>35</v>
      </c>
      <c r="F119" s="155"/>
      <c r="G119" s="153"/>
    </row>
    <row r="120" spans="1:7" ht="16.5">
      <c r="A120" s="24">
        <f t="shared" si="3"/>
        <v>42</v>
      </c>
      <c r="B120" s="20"/>
      <c r="C120" s="27" t="s">
        <v>110</v>
      </c>
      <c r="D120" s="24" t="s">
        <v>58</v>
      </c>
      <c r="E120" s="122">
        <v>72</v>
      </c>
      <c r="F120" s="155"/>
      <c r="G120" s="153"/>
    </row>
    <row r="121" spans="1:7" ht="16.5">
      <c r="A121" s="24">
        <f t="shared" si="3"/>
        <v>43</v>
      </c>
      <c r="B121" s="20"/>
      <c r="C121" s="30" t="s">
        <v>111</v>
      </c>
      <c r="D121" s="24" t="s">
        <v>58</v>
      </c>
      <c r="E121" s="122">
        <f>E120</f>
        <v>72</v>
      </c>
      <c r="F121" s="155"/>
      <c r="G121" s="153"/>
    </row>
    <row r="122" spans="1:7" ht="16.5">
      <c r="A122" s="24">
        <f t="shared" si="3"/>
        <v>44</v>
      </c>
      <c r="B122" s="20"/>
      <c r="C122" s="30" t="s">
        <v>112</v>
      </c>
      <c r="D122" s="24" t="s">
        <v>37</v>
      </c>
      <c r="E122" s="122">
        <f>E120*0.15</f>
        <v>10.799999999999999</v>
      </c>
      <c r="F122" s="155"/>
      <c r="G122" s="153"/>
    </row>
    <row r="123" spans="1:7" ht="16.5">
      <c r="A123" s="24">
        <f t="shared" si="3"/>
        <v>45</v>
      </c>
      <c r="B123" s="20"/>
      <c r="C123" s="30" t="s">
        <v>113</v>
      </c>
      <c r="D123" s="24" t="s">
        <v>37</v>
      </c>
      <c r="E123" s="122">
        <f>E121*0.15</f>
        <v>10.799999999999999</v>
      </c>
      <c r="F123" s="155"/>
      <c r="G123" s="153"/>
    </row>
    <row r="124" spans="1:7" ht="16.5">
      <c r="A124" s="24">
        <f t="shared" si="3"/>
        <v>46</v>
      </c>
      <c r="B124" s="20"/>
      <c r="C124" s="30" t="s">
        <v>114</v>
      </c>
      <c r="D124" s="24" t="s">
        <v>37</v>
      </c>
      <c r="E124" s="122">
        <f>E120</f>
        <v>72</v>
      </c>
      <c r="F124" s="155"/>
      <c r="G124" s="153"/>
    </row>
    <row r="125" spans="1:7" ht="16.5">
      <c r="A125" s="24">
        <f t="shared" si="3"/>
        <v>47</v>
      </c>
      <c r="B125" s="20"/>
      <c r="C125" s="25" t="s">
        <v>115</v>
      </c>
      <c r="D125" s="24"/>
      <c r="E125" s="122"/>
      <c r="F125" s="155"/>
      <c r="G125" s="153"/>
    </row>
    <row r="126" spans="1:7" ht="16.5">
      <c r="A126" s="24">
        <f t="shared" si="3"/>
        <v>48</v>
      </c>
      <c r="B126" s="20"/>
      <c r="C126" s="27" t="s">
        <v>116</v>
      </c>
      <c r="D126" s="24" t="s">
        <v>22</v>
      </c>
      <c r="E126" s="122">
        <v>42</v>
      </c>
      <c r="F126" s="155"/>
      <c r="G126" s="153"/>
    </row>
    <row r="127" spans="1:7" ht="16.5">
      <c r="A127" s="24">
        <f t="shared" si="3"/>
        <v>49</v>
      </c>
      <c r="B127" s="20"/>
      <c r="C127" s="27" t="s">
        <v>117</v>
      </c>
      <c r="D127" s="24" t="s">
        <v>15</v>
      </c>
      <c r="E127" s="122">
        <v>91</v>
      </c>
      <c r="F127" s="155"/>
      <c r="G127" s="153"/>
    </row>
    <row r="128" spans="1:7" ht="16.5">
      <c r="A128" s="24">
        <f t="shared" si="3"/>
        <v>50</v>
      </c>
      <c r="B128" s="20"/>
      <c r="C128" s="27" t="s">
        <v>118</v>
      </c>
      <c r="D128" s="24" t="s">
        <v>15</v>
      </c>
      <c r="E128" s="122">
        <v>91</v>
      </c>
      <c r="F128" s="155"/>
      <c r="G128" s="153"/>
    </row>
    <row r="129" spans="1:7" ht="16.5">
      <c r="A129" s="24">
        <f t="shared" si="3"/>
        <v>51</v>
      </c>
      <c r="B129" s="20"/>
      <c r="C129" s="30" t="s">
        <v>119</v>
      </c>
      <c r="D129" s="24" t="s">
        <v>22</v>
      </c>
      <c r="E129" s="122">
        <v>1.82</v>
      </c>
      <c r="F129" s="155"/>
      <c r="G129" s="153"/>
    </row>
    <row r="130" spans="1:7" ht="25.5">
      <c r="A130" s="24">
        <f t="shared" si="3"/>
        <v>52</v>
      </c>
      <c r="B130" s="20"/>
      <c r="C130" s="27" t="s">
        <v>120</v>
      </c>
      <c r="D130" s="24" t="s">
        <v>15</v>
      </c>
      <c r="E130" s="103">
        <v>91</v>
      </c>
      <c r="F130" s="155"/>
      <c r="G130" s="153"/>
    </row>
    <row r="131" spans="1:7" ht="16.5">
      <c r="A131" s="24">
        <f t="shared" si="3"/>
        <v>53</v>
      </c>
      <c r="B131" s="20"/>
      <c r="C131" s="41" t="s">
        <v>121</v>
      </c>
      <c r="D131" s="24" t="s">
        <v>15</v>
      </c>
      <c r="E131" s="103">
        <f>E130*1.05</f>
        <v>95.55</v>
      </c>
      <c r="F131" s="155"/>
      <c r="G131" s="153"/>
    </row>
    <row r="132" spans="1:7" ht="16.5">
      <c r="A132" s="24">
        <f t="shared" si="3"/>
        <v>54</v>
      </c>
      <c r="B132" s="20"/>
      <c r="C132" s="41" t="s">
        <v>122</v>
      </c>
      <c r="D132" s="24" t="s">
        <v>33</v>
      </c>
      <c r="E132" s="103">
        <f>E130*5.5</f>
        <v>500.5</v>
      </c>
      <c r="F132" s="155"/>
      <c r="G132" s="153"/>
    </row>
    <row r="133" spans="1:7" ht="16.5">
      <c r="A133" s="24">
        <f t="shared" si="3"/>
        <v>55</v>
      </c>
      <c r="B133" s="20"/>
      <c r="C133" s="41" t="s">
        <v>123</v>
      </c>
      <c r="D133" s="24" t="s">
        <v>35</v>
      </c>
      <c r="E133" s="103">
        <f>E130*5</f>
        <v>455</v>
      </c>
      <c r="F133" s="155"/>
      <c r="G133" s="153"/>
    </row>
    <row r="134" spans="1:7" ht="25.5">
      <c r="A134" s="24">
        <f t="shared" si="3"/>
        <v>56</v>
      </c>
      <c r="B134" s="20"/>
      <c r="C134" s="27" t="s">
        <v>124</v>
      </c>
      <c r="D134" s="24" t="s">
        <v>15</v>
      </c>
      <c r="E134" s="103">
        <v>7.34</v>
      </c>
      <c r="F134" s="155"/>
      <c r="G134" s="153"/>
    </row>
    <row r="135" spans="1:7" ht="16.5">
      <c r="A135" s="24">
        <f t="shared" si="3"/>
        <v>57</v>
      </c>
      <c r="B135" s="20"/>
      <c r="C135" s="44" t="s">
        <v>125</v>
      </c>
      <c r="D135" s="94" t="s">
        <v>731</v>
      </c>
      <c r="E135" s="103">
        <f>E134*1.05</f>
        <v>7.707</v>
      </c>
      <c r="F135" s="155"/>
      <c r="G135" s="153"/>
    </row>
    <row r="136" spans="1:7" ht="16.5">
      <c r="A136" s="24">
        <f t="shared" si="3"/>
        <v>58</v>
      </c>
      <c r="B136" s="20"/>
      <c r="C136" s="30" t="s">
        <v>126</v>
      </c>
      <c r="D136" s="94" t="s">
        <v>33</v>
      </c>
      <c r="E136" s="103">
        <f>E134*4</f>
        <v>29.36</v>
      </c>
      <c r="F136" s="155"/>
      <c r="G136" s="153"/>
    </row>
    <row r="137" spans="1:7" ht="16.5">
      <c r="A137" s="24">
        <f t="shared" si="3"/>
        <v>59</v>
      </c>
      <c r="B137" s="20"/>
      <c r="C137" s="44" t="s">
        <v>127</v>
      </c>
      <c r="D137" s="24" t="s">
        <v>33</v>
      </c>
      <c r="E137" s="103">
        <f>E134*5</f>
        <v>36.7</v>
      </c>
      <c r="F137" s="155"/>
      <c r="G137" s="153"/>
    </row>
    <row r="138" spans="1:7" ht="16.5">
      <c r="A138" s="24">
        <f t="shared" si="3"/>
        <v>60</v>
      </c>
      <c r="B138" s="20"/>
      <c r="C138" s="44" t="s">
        <v>128</v>
      </c>
      <c r="D138" s="24" t="s">
        <v>33</v>
      </c>
      <c r="E138" s="122">
        <f>E134*0.33</f>
        <v>2.4222</v>
      </c>
      <c r="F138" s="155"/>
      <c r="G138" s="153"/>
    </row>
    <row r="139" spans="1:7" ht="24">
      <c r="A139" s="24">
        <f t="shared" si="3"/>
        <v>61</v>
      </c>
      <c r="B139" s="20"/>
      <c r="C139" s="45" t="s">
        <v>129</v>
      </c>
      <c r="D139" s="24" t="s">
        <v>15</v>
      </c>
      <c r="E139" s="122">
        <v>76.84</v>
      </c>
      <c r="F139" s="155"/>
      <c r="G139" s="153"/>
    </row>
    <row r="140" spans="1:7" ht="25.5">
      <c r="A140" s="24">
        <f t="shared" si="3"/>
        <v>62</v>
      </c>
      <c r="B140" s="20"/>
      <c r="C140" s="27" t="s">
        <v>130</v>
      </c>
      <c r="D140" s="24" t="s">
        <v>22</v>
      </c>
      <c r="E140" s="122">
        <v>15</v>
      </c>
      <c r="F140" s="155"/>
      <c r="G140" s="153"/>
    </row>
    <row r="141" spans="1:7" ht="16.5">
      <c r="A141" s="24">
        <f t="shared" si="3"/>
        <v>63</v>
      </c>
      <c r="B141" s="20"/>
      <c r="C141" s="30" t="s">
        <v>131</v>
      </c>
      <c r="D141" s="24" t="s">
        <v>22</v>
      </c>
      <c r="E141" s="122">
        <f>E140*1.1</f>
        <v>16.5</v>
      </c>
      <c r="F141" s="155"/>
      <c r="G141" s="153"/>
    </row>
    <row r="142" spans="1:7" ht="76.5">
      <c r="A142" s="24">
        <f t="shared" si="3"/>
        <v>64</v>
      </c>
      <c r="B142" s="20"/>
      <c r="C142" s="27" t="s">
        <v>132</v>
      </c>
      <c r="D142" s="24" t="s">
        <v>15</v>
      </c>
      <c r="E142" s="122">
        <v>63</v>
      </c>
      <c r="F142" s="155"/>
      <c r="G142" s="153"/>
    </row>
    <row r="143" spans="1:7" ht="15.75" customHeight="1">
      <c r="A143" s="24">
        <f t="shared" si="3"/>
        <v>65</v>
      </c>
      <c r="B143" s="20"/>
      <c r="C143" s="27" t="s">
        <v>133</v>
      </c>
      <c r="D143" s="24" t="s">
        <v>15</v>
      </c>
      <c r="E143" s="122">
        <v>70</v>
      </c>
      <c r="F143" s="155"/>
      <c r="G143" s="153"/>
    </row>
    <row r="144" spans="1:7" ht="16.5">
      <c r="A144" s="46">
        <v>11</v>
      </c>
      <c r="B144" s="20"/>
      <c r="C144" s="21" t="s">
        <v>134</v>
      </c>
      <c r="D144" s="22"/>
      <c r="E144" s="90"/>
      <c r="F144" s="155"/>
      <c r="G144" s="153"/>
    </row>
    <row r="145" spans="1:7" ht="16.5">
      <c r="A145" s="24">
        <v>1</v>
      </c>
      <c r="B145" s="20"/>
      <c r="C145" s="25" t="s">
        <v>135</v>
      </c>
      <c r="D145" s="24"/>
      <c r="E145" s="103"/>
      <c r="F145" s="155"/>
      <c r="G145" s="153"/>
    </row>
    <row r="146" spans="1:7" ht="16.5">
      <c r="A146" s="24">
        <v>2</v>
      </c>
      <c r="B146" s="20"/>
      <c r="C146" s="27" t="s">
        <v>136</v>
      </c>
      <c r="D146" s="24" t="s">
        <v>35</v>
      </c>
      <c r="E146" s="122">
        <v>30</v>
      </c>
      <c r="F146" s="155"/>
      <c r="G146" s="153"/>
    </row>
    <row r="147" spans="1:7" ht="16.5">
      <c r="A147" s="24">
        <f aca="true" t="shared" si="4" ref="A147:A189">A146+1</f>
        <v>3</v>
      </c>
      <c r="B147" s="20"/>
      <c r="C147" s="27" t="s">
        <v>137</v>
      </c>
      <c r="D147" s="24" t="s">
        <v>22</v>
      </c>
      <c r="E147" s="122">
        <v>1.4</v>
      </c>
      <c r="F147" s="155"/>
      <c r="G147" s="153"/>
    </row>
    <row r="148" spans="1:7" ht="16.5">
      <c r="A148" s="24">
        <f t="shared" si="4"/>
        <v>4</v>
      </c>
      <c r="B148" s="20"/>
      <c r="C148" s="27" t="s">
        <v>138</v>
      </c>
      <c r="D148" s="24" t="s">
        <v>22</v>
      </c>
      <c r="E148" s="122">
        <v>3.15</v>
      </c>
      <c r="F148" s="155"/>
      <c r="G148" s="153"/>
    </row>
    <row r="149" spans="1:7" ht="25.5">
      <c r="A149" s="24">
        <f t="shared" si="4"/>
        <v>5</v>
      </c>
      <c r="B149" s="20"/>
      <c r="C149" s="27" t="s">
        <v>139</v>
      </c>
      <c r="D149" s="24" t="s">
        <v>15</v>
      </c>
      <c r="E149" s="122">
        <v>152</v>
      </c>
      <c r="F149" s="155"/>
      <c r="G149" s="153"/>
    </row>
    <row r="150" spans="1:7" ht="16.5">
      <c r="A150" s="24">
        <f t="shared" si="4"/>
        <v>6</v>
      </c>
      <c r="B150" s="20"/>
      <c r="C150" s="27" t="s">
        <v>140</v>
      </c>
      <c r="D150" s="24" t="s">
        <v>35</v>
      </c>
      <c r="E150" s="122">
        <v>1</v>
      </c>
      <c r="F150" s="155"/>
      <c r="G150" s="153"/>
    </row>
    <row r="151" spans="1:7" ht="25.5">
      <c r="A151" s="24">
        <f t="shared" si="4"/>
        <v>7</v>
      </c>
      <c r="B151" s="20"/>
      <c r="C151" s="27" t="s">
        <v>141</v>
      </c>
      <c r="D151" s="24" t="s">
        <v>22</v>
      </c>
      <c r="E151" s="122">
        <v>80</v>
      </c>
      <c r="F151" s="155"/>
      <c r="G151" s="153"/>
    </row>
    <row r="152" spans="1:7" ht="16.5">
      <c r="A152" s="24">
        <f t="shared" si="4"/>
        <v>8</v>
      </c>
      <c r="B152" s="20"/>
      <c r="C152" s="27" t="s">
        <v>142</v>
      </c>
      <c r="D152" s="40" t="s">
        <v>143</v>
      </c>
      <c r="E152" s="126">
        <v>110</v>
      </c>
      <c r="F152" s="155"/>
      <c r="G152" s="153"/>
    </row>
    <row r="153" spans="1:7" ht="16.5">
      <c r="A153" s="24">
        <f t="shared" si="4"/>
        <v>9</v>
      </c>
      <c r="B153" s="20"/>
      <c r="C153" s="46" t="s">
        <v>144</v>
      </c>
      <c r="D153" s="24"/>
      <c r="E153" s="122"/>
      <c r="F153" s="155"/>
      <c r="G153" s="153"/>
    </row>
    <row r="154" spans="1:7" ht="16.5">
      <c r="A154" s="24">
        <f t="shared" si="4"/>
        <v>10</v>
      </c>
      <c r="B154" s="20"/>
      <c r="C154" s="27" t="s">
        <v>145</v>
      </c>
      <c r="D154" s="24" t="s">
        <v>22</v>
      </c>
      <c r="E154" s="122">
        <v>19.5</v>
      </c>
      <c r="F154" s="155"/>
      <c r="G154" s="153"/>
    </row>
    <row r="155" spans="1:7" ht="25.5">
      <c r="A155" s="24">
        <f t="shared" si="4"/>
        <v>11</v>
      </c>
      <c r="B155" s="20"/>
      <c r="C155" s="27" t="s">
        <v>146</v>
      </c>
      <c r="D155" s="24" t="s">
        <v>22</v>
      </c>
      <c r="E155" s="122">
        <v>2.96</v>
      </c>
      <c r="F155" s="155"/>
      <c r="G155" s="153"/>
    </row>
    <row r="156" spans="1:7" ht="16.5">
      <c r="A156" s="24">
        <f t="shared" si="4"/>
        <v>12</v>
      </c>
      <c r="B156" s="20"/>
      <c r="C156" s="41" t="s">
        <v>147</v>
      </c>
      <c r="D156" s="24" t="s">
        <v>22</v>
      </c>
      <c r="E156" s="122">
        <f>E155*1.2</f>
        <v>3.552</v>
      </c>
      <c r="F156" s="155"/>
      <c r="G156" s="153"/>
    </row>
    <row r="157" spans="1:7" ht="16.5">
      <c r="A157" s="24">
        <f t="shared" si="4"/>
        <v>13</v>
      </c>
      <c r="B157" s="20"/>
      <c r="C157" s="27" t="s">
        <v>148</v>
      </c>
      <c r="D157" s="24" t="s">
        <v>15</v>
      </c>
      <c r="E157" s="122">
        <v>24.66</v>
      </c>
      <c r="F157" s="155"/>
      <c r="G157" s="153"/>
    </row>
    <row r="158" spans="1:7" ht="16.5">
      <c r="A158" s="24">
        <f t="shared" si="4"/>
        <v>14</v>
      </c>
      <c r="B158" s="20"/>
      <c r="C158" s="27" t="s">
        <v>149</v>
      </c>
      <c r="D158" s="24" t="s">
        <v>15</v>
      </c>
      <c r="E158" s="122">
        <v>24.66</v>
      </c>
      <c r="F158" s="155"/>
      <c r="G158" s="153"/>
    </row>
    <row r="159" spans="1:7" ht="16.5">
      <c r="A159" s="24">
        <f t="shared" si="4"/>
        <v>15</v>
      </c>
      <c r="B159" s="20"/>
      <c r="C159" s="27" t="s">
        <v>150</v>
      </c>
      <c r="D159" s="24" t="s">
        <v>22</v>
      </c>
      <c r="E159" s="122">
        <v>6.12</v>
      </c>
      <c r="F159" s="155"/>
      <c r="G159" s="153"/>
    </row>
    <row r="160" spans="1:7" ht="16.5">
      <c r="A160" s="24">
        <f t="shared" si="4"/>
        <v>16</v>
      </c>
      <c r="B160" s="20"/>
      <c r="C160" s="41" t="s">
        <v>151</v>
      </c>
      <c r="D160" s="24" t="s">
        <v>22</v>
      </c>
      <c r="E160" s="122">
        <f>E159*1.05</f>
        <v>6.426</v>
      </c>
      <c r="F160" s="155"/>
      <c r="G160" s="153"/>
    </row>
    <row r="161" spans="1:7" ht="16.5">
      <c r="A161" s="24">
        <f t="shared" si="4"/>
        <v>17</v>
      </c>
      <c r="B161" s="20"/>
      <c r="C161" s="41" t="s">
        <v>152</v>
      </c>
      <c r="D161" s="24" t="s">
        <v>153</v>
      </c>
      <c r="E161" s="122">
        <v>70</v>
      </c>
      <c r="F161" s="155"/>
      <c r="G161" s="153"/>
    </row>
    <row r="162" spans="1:7" ht="16.5">
      <c r="A162" s="24">
        <f t="shared" si="4"/>
        <v>18</v>
      </c>
      <c r="B162" s="20"/>
      <c r="C162" s="41" t="s">
        <v>154</v>
      </c>
      <c r="D162" s="24" t="s">
        <v>33</v>
      </c>
      <c r="E162" s="122">
        <v>88</v>
      </c>
      <c r="F162" s="155"/>
      <c r="G162" s="153"/>
    </row>
    <row r="163" spans="1:7" ht="25.5">
      <c r="A163" s="24">
        <f t="shared" si="4"/>
        <v>19</v>
      </c>
      <c r="B163" s="20"/>
      <c r="C163" s="27" t="s">
        <v>155</v>
      </c>
      <c r="D163" s="24" t="s">
        <v>15</v>
      </c>
      <c r="E163" s="122">
        <v>9.34</v>
      </c>
      <c r="F163" s="155"/>
      <c r="G163" s="153"/>
    </row>
    <row r="164" spans="1:7" ht="16.5">
      <c r="A164" s="24">
        <f t="shared" si="4"/>
        <v>20</v>
      </c>
      <c r="B164" s="20"/>
      <c r="C164" s="41" t="s">
        <v>156</v>
      </c>
      <c r="D164" s="24" t="s">
        <v>22</v>
      </c>
      <c r="E164" s="122">
        <f>E163*0.3*1.22</f>
        <v>3.41844</v>
      </c>
      <c r="F164" s="155"/>
      <c r="G164" s="153"/>
    </row>
    <row r="165" spans="1:7" ht="16.5">
      <c r="A165" s="24">
        <f t="shared" si="4"/>
        <v>21</v>
      </c>
      <c r="B165" s="20"/>
      <c r="C165" s="41" t="s">
        <v>157</v>
      </c>
      <c r="D165" s="24" t="s">
        <v>33</v>
      </c>
      <c r="E165" s="122">
        <v>26.64</v>
      </c>
      <c r="F165" s="155"/>
      <c r="G165" s="153"/>
    </row>
    <row r="166" spans="1:7" ht="16.5">
      <c r="A166" s="24">
        <f t="shared" si="4"/>
        <v>22</v>
      </c>
      <c r="B166" s="20"/>
      <c r="C166" s="27" t="s">
        <v>158</v>
      </c>
      <c r="D166" s="24" t="s">
        <v>15</v>
      </c>
      <c r="E166" s="127">
        <v>9.34</v>
      </c>
      <c r="F166" s="155"/>
      <c r="G166" s="153"/>
    </row>
    <row r="167" spans="1:7" ht="16.5">
      <c r="A167" s="24">
        <f t="shared" si="4"/>
        <v>23</v>
      </c>
      <c r="B167" s="20"/>
      <c r="C167" s="27" t="s">
        <v>159</v>
      </c>
      <c r="D167" s="24" t="s">
        <v>22</v>
      </c>
      <c r="E167" s="122">
        <v>9.65</v>
      </c>
      <c r="F167" s="155"/>
      <c r="G167" s="153"/>
    </row>
    <row r="168" spans="1:7" ht="16.5">
      <c r="A168" s="24">
        <f t="shared" si="4"/>
        <v>24</v>
      </c>
      <c r="B168" s="20"/>
      <c r="C168" s="41" t="s">
        <v>160</v>
      </c>
      <c r="D168" s="24" t="s">
        <v>22</v>
      </c>
      <c r="E168" s="122">
        <f>E167*1.22</f>
        <v>11.773</v>
      </c>
      <c r="F168" s="155"/>
      <c r="G168" s="153"/>
    </row>
    <row r="169" spans="1:7" ht="16.5">
      <c r="A169" s="24">
        <f t="shared" si="4"/>
        <v>25</v>
      </c>
      <c r="B169" s="20"/>
      <c r="C169" s="27" t="s">
        <v>158</v>
      </c>
      <c r="D169" s="24" t="s">
        <v>15</v>
      </c>
      <c r="E169" s="127">
        <v>9.34</v>
      </c>
      <c r="F169" s="155"/>
      <c r="G169" s="153"/>
    </row>
    <row r="170" spans="1:7" ht="16.5">
      <c r="A170" s="24">
        <f t="shared" si="4"/>
        <v>26</v>
      </c>
      <c r="B170" s="20"/>
      <c r="C170" s="27" t="s">
        <v>161</v>
      </c>
      <c r="D170" s="24" t="s">
        <v>15</v>
      </c>
      <c r="E170" s="127">
        <v>13</v>
      </c>
      <c r="F170" s="155"/>
      <c r="G170" s="153"/>
    </row>
    <row r="171" spans="1:7" ht="16.5">
      <c r="A171" s="24">
        <f t="shared" si="4"/>
        <v>27</v>
      </c>
      <c r="B171" s="20"/>
      <c r="C171" s="46" t="s">
        <v>162</v>
      </c>
      <c r="D171" s="24"/>
      <c r="E171" s="122"/>
      <c r="F171" s="155"/>
      <c r="G171" s="153"/>
    </row>
    <row r="172" spans="1:7" ht="16.5">
      <c r="A172" s="24">
        <f t="shared" si="4"/>
        <v>28</v>
      </c>
      <c r="B172" s="20"/>
      <c r="C172" s="47" t="s">
        <v>163</v>
      </c>
      <c r="D172" s="48" t="s">
        <v>164</v>
      </c>
      <c r="E172" s="128">
        <f>E173+E174+E175</f>
        <v>0.14100000000000001</v>
      </c>
      <c r="F172" s="155"/>
      <c r="G172" s="153"/>
    </row>
    <row r="173" spans="1:7" ht="25.5">
      <c r="A173" s="24">
        <f t="shared" si="4"/>
        <v>29</v>
      </c>
      <c r="B173" s="20"/>
      <c r="C173" s="49" t="s">
        <v>165</v>
      </c>
      <c r="D173" s="48" t="s">
        <v>164</v>
      </c>
      <c r="E173" s="128">
        <v>0.07</v>
      </c>
      <c r="F173" s="155"/>
      <c r="G173" s="153"/>
    </row>
    <row r="174" spans="1:7" ht="25.5">
      <c r="A174" s="24">
        <f t="shared" si="4"/>
        <v>30</v>
      </c>
      <c r="B174" s="20"/>
      <c r="C174" s="49" t="s">
        <v>166</v>
      </c>
      <c r="D174" s="48" t="s">
        <v>164</v>
      </c>
      <c r="E174" s="128">
        <v>0.045</v>
      </c>
      <c r="F174" s="155"/>
      <c r="G174" s="153"/>
    </row>
    <row r="175" spans="1:7" ht="16.5">
      <c r="A175" s="24">
        <f t="shared" si="4"/>
        <v>31</v>
      </c>
      <c r="B175" s="20"/>
      <c r="C175" s="49" t="s">
        <v>167</v>
      </c>
      <c r="D175" s="48" t="s">
        <v>164</v>
      </c>
      <c r="E175" s="128">
        <v>0.026</v>
      </c>
      <c r="F175" s="155"/>
      <c r="G175" s="153"/>
    </row>
    <row r="176" spans="1:7" ht="16.5">
      <c r="A176" s="24">
        <f t="shared" si="4"/>
        <v>32</v>
      </c>
      <c r="B176" s="20"/>
      <c r="C176" s="49" t="s">
        <v>168</v>
      </c>
      <c r="D176" s="48" t="s">
        <v>22</v>
      </c>
      <c r="E176" s="129">
        <v>0.21</v>
      </c>
      <c r="F176" s="155"/>
      <c r="G176" s="153"/>
    </row>
    <row r="177" spans="1:7" ht="25.5">
      <c r="A177" s="24">
        <f t="shared" si="4"/>
        <v>33</v>
      </c>
      <c r="B177" s="20"/>
      <c r="C177" s="49" t="s">
        <v>169</v>
      </c>
      <c r="D177" s="48" t="s">
        <v>74</v>
      </c>
      <c r="E177" s="129">
        <v>1</v>
      </c>
      <c r="F177" s="155"/>
      <c r="G177" s="153"/>
    </row>
    <row r="178" spans="1:7" ht="25.5">
      <c r="A178" s="24">
        <f t="shared" si="4"/>
        <v>34</v>
      </c>
      <c r="B178" s="20"/>
      <c r="C178" s="47" t="s">
        <v>170</v>
      </c>
      <c r="D178" s="48" t="s">
        <v>15</v>
      </c>
      <c r="E178" s="129">
        <v>8</v>
      </c>
      <c r="F178" s="155"/>
      <c r="G178" s="153"/>
    </row>
    <row r="179" spans="1:7" ht="16.5">
      <c r="A179" s="24">
        <f t="shared" si="4"/>
        <v>35</v>
      </c>
      <c r="B179" s="20"/>
      <c r="C179" s="47" t="s">
        <v>171</v>
      </c>
      <c r="D179" s="48" t="s">
        <v>15</v>
      </c>
      <c r="E179" s="129">
        <v>12</v>
      </c>
      <c r="F179" s="155"/>
      <c r="G179" s="153"/>
    </row>
    <row r="180" spans="1:7" ht="16.5">
      <c r="A180" s="24">
        <f t="shared" si="4"/>
        <v>36</v>
      </c>
      <c r="B180" s="20"/>
      <c r="C180" s="49" t="s">
        <v>172</v>
      </c>
      <c r="D180" s="48" t="s">
        <v>15</v>
      </c>
      <c r="E180" s="129">
        <f>E179*1.05</f>
        <v>12.600000000000001</v>
      </c>
      <c r="F180" s="155"/>
      <c r="G180" s="153"/>
    </row>
    <row r="181" spans="1:7" ht="16.5">
      <c r="A181" s="24">
        <f t="shared" si="4"/>
        <v>37</v>
      </c>
      <c r="B181" s="20"/>
      <c r="C181" s="49" t="s">
        <v>173</v>
      </c>
      <c r="D181" s="48" t="s">
        <v>22</v>
      </c>
      <c r="E181" s="129">
        <f>E179*0.05</f>
        <v>0.6000000000000001</v>
      </c>
      <c r="F181" s="155"/>
      <c r="G181" s="153"/>
    </row>
    <row r="182" spans="1:7" ht="16.5">
      <c r="A182" s="24">
        <f t="shared" si="4"/>
        <v>38</v>
      </c>
      <c r="B182" s="20"/>
      <c r="C182" s="47" t="s">
        <v>174</v>
      </c>
      <c r="D182" s="48" t="s">
        <v>175</v>
      </c>
      <c r="E182" s="129">
        <v>2</v>
      </c>
      <c r="F182" s="155"/>
      <c r="G182" s="153"/>
    </row>
    <row r="183" spans="1:7" ht="16.5">
      <c r="A183" s="24">
        <f t="shared" si="4"/>
        <v>39</v>
      </c>
      <c r="B183" s="20"/>
      <c r="C183" s="47" t="s">
        <v>176</v>
      </c>
      <c r="D183" s="48" t="s">
        <v>175</v>
      </c>
      <c r="E183" s="129">
        <v>2</v>
      </c>
      <c r="F183" s="155"/>
      <c r="G183" s="153"/>
    </row>
    <row r="184" spans="1:7" ht="25.5">
      <c r="A184" s="24">
        <f t="shared" si="4"/>
        <v>40</v>
      </c>
      <c r="B184" s="20"/>
      <c r="C184" s="57" t="s">
        <v>177</v>
      </c>
      <c r="D184" s="95" t="s">
        <v>15</v>
      </c>
      <c r="E184" s="122">
        <v>13.85</v>
      </c>
      <c r="F184" s="155"/>
      <c r="G184" s="153"/>
    </row>
    <row r="185" spans="1:7" ht="16.5">
      <c r="A185" s="24">
        <f t="shared" si="4"/>
        <v>41</v>
      </c>
      <c r="B185" s="20"/>
      <c r="C185" s="49" t="s">
        <v>178</v>
      </c>
      <c r="D185" s="48" t="s">
        <v>164</v>
      </c>
      <c r="E185" s="128">
        <v>0.053</v>
      </c>
      <c r="F185" s="155"/>
      <c r="G185" s="153"/>
    </row>
    <row r="186" spans="1:7" ht="16.5">
      <c r="A186" s="24">
        <f t="shared" si="4"/>
        <v>42</v>
      </c>
      <c r="B186" s="20"/>
      <c r="C186" s="41" t="s">
        <v>179</v>
      </c>
      <c r="D186" s="95" t="s">
        <v>33</v>
      </c>
      <c r="E186" s="122">
        <v>38.88</v>
      </c>
      <c r="F186" s="155"/>
      <c r="G186" s="153"/>
    </row>
    <row r="187" spans="1:7" ht="16.5">
      <c r="A187" s="24">
        <f t="shared" si="4"/>
        <v>43</v>
      </c>
      <c r="B187" s="20"/>
      <c r="C187" s="41" t="s">
        <v>180</v>
      </c>
      <c r="D187" s="95" t="s">
        <v>22</v>
      </c>
      <c r="E187" s="122">
        <v>1.4</v>
      </c>
      <c r="F187" s="155"/>
      <c r="G187" s="153"/>
    </row>
    <row r="188" spans="1:7" ht="16.5">
      <c r="A188" s="24">
        <f t="shared" si="4"/>
        <v>44</v>
      </c>
      <c r="B188" s="20"/>
      <c r="C188" s="41" t="s">
        <v>181</v>
      </c>
      <c r="D188" s="95" t="s">
        <v>22</v>
      </c>
      <c r="E188" s="122">
        <v>1.93</v>
      </c>
      <c r="F188" s="155"/>
      <c r="G188" s="153"/>
    </row>
    <row r="189" spans="1:7" ht="16.5">
      <c r="A189" s="24">
        <f t="shared" si="4"/>
        <v>45</v>
      </c>
      <c r="B189" s="20"/>
      <c r="C189" s="41" t="s">
        <v>182</v>
      </c>
      <c r="D189" s="95" t="s">
        <v>74</v>
      </c>
      <c r="E189" s="122">
        <v>1</v>
      </c>
      <c r="F189" s="155"/>
      <c r="G189" s="153"/>
    </row>
    <row r="190" spans="1:7" ht="16.5">
      <c r="A190" s="24"/>
      <c r="B190" s="20"/>
      <c r="C190" s="50" t="s">
        <v>183</v>
      </c>
      <c r="D190" s="24"/>
      <c r="E190" s="122"/>
      <c r="F190" s="155"/>
      <c r="G190" s="153"/>
    </row>
    <row r="191" spans="1:7" ht="110.25">
      <c r="A191" s="24">
        <v>1</v>
      </c>
      <c r="B191" s="20"/>
      <c r="C191" s="51" t="s">
        <v>184</v>
      </c>
      <c r="D191" s="52" t="s">
        <v>15</v>
      </c>
      <c r="E191" s="130">
        <v>42.89</v>
      </c>
      <c r="F191" s="155"/>
      <c r="G191" s="153"/>
    </row>
    <row r="192" spans="1:7" ht="16.5">
      <c r="A192" s="24"/>
      <c r="B192" s="20"/>
      <c r="C192" s="53" t="s">
        <v>185</v>
      </c>
      <c r="D192" s="52" t="s">
        <v>35</v>
      </c>
      <c r="E192" s="130">
        <v>5</v>
      </c>
      <c r="F192" s="155"/>
      <c r="G192" s="153"/>
    </row>
    <row r="193" spans="1:7" ht="16.5">
      <c r="A193" s="24"/>
      <c r="B193" s="20"/>
      <c r="C193" s="53" t="s">
        <v>186</v>
      </c>
      <c r="D193" s="52" t="s">
        <v>35</v>
      </c>
      <c r="E193" s="130">
        <v>2</v>
      </c>
      <c r="F193" s="155"/>
      <c r="G193" s="153"/>
    </row>
    <row r="194" spans="1:7" ht="16.5">
      <c r="A194" s="24"/>
      <c r="B194" s="20"/>
      <c r="C194" s="53" t="s">
        <v>187</v>
      </c>
      <c r="D194" s="52" t="s">
        <v>35</v>
      </c>
      <c r="E194" s="122">
        <v>1</v>
      </c>
      <c r="F194" s="155"/>
      <c r="G194" s="153"/>
    </row>
    <row r="195" spans="1:7" ht="16.5">
      <c r="A195" s="24"/>
      <c r="B195" s="20"/>
      <c r="C195" s="53" t="s">
        <v>188</v>
      </c>
      <c r="D195" s="52" t="s">
        <v>35</v>
      </c>
      <c r="E195" s="122">
        <v>5</v>
      </c>
      <c r="F195" s="155"/>
      <c r="G195" s="153"/>
    </row>
    <row r="196" spans="1:7" ht="16.5">
      <c r="A196" s="24"/>
      <c r="B196" s="20"/>
      <c r="C196" s="53" t="s">
        <v>189</v>
      </c>
      <c r="D196" s="52" t="s">
        <v>35</v>
      </c>
      <c r="E196" s="122">
        <v>6</v>
      </c>
      <c r="F196" s="155"/>
      <c r="G196" s="153"/>
    </row>
    <row r="197" spans="1:7" ht="16.5">
      <c r="A197" s="24"/>
      <c r="B197" s="20"/>
      <c r="C197" s="53" t="s">
        <v>190</v>
      </c>
      <c r="D197" s="52" t="s">
        <v>35</v>
      </c>
      <c r="E197" s="122">
        <v>4</v>
      </c>
      <c r="F197" s="155"/>
      <c r="G197" s="153"/>
    </row>
    <row r="198" spans="1:7" ht="16.5">
      <c r="A198" s="24"/>
      <c r="B198" s="20"/>
      <c r="C198" s="53" t="s">
        <v>191</v>
      </c>
      <c r="D198" s="52" t="s">
        <v>35</v>
      </c>
      <c r="E198" s="122">
        <v>1</v>
      </c>
      <c r="F198" s="155"/>
      <c r="G198" s="153"/>
    </row>
    <row r="199" spans="1:7" ht="16.5">
      <c r="A199" s="24"/>
      <c r="B199" s="20"/>
      <c r="C199" s="30" t="s">
        <v>192</v>
      </c>
      <c r="D199" s="52" t="s">
        <v>35</v>
      </c>
      <c r="E199" s="130">
        <v>21</v>
      </c>
      <c r="F199" s="155"/>
      <c r="G199" s="153"/>
    </row>
    <row r="200" spans="1:7" ht="126">
      <c r="A200" s="24">
        <v>2</v>
      </c>
      <c r="B200" s="20"/>
      <c r="C200" s="51" t="s">
        <v>193</v>
      </c>
      <c r="D200" s="52" t="s">
        <v>15</v>
      </c>
      <c r="E200" s="130">
        <v>2.42</v>
      </c>
      <c r="F200" s="155"/>
      <c r="G200" s="153"/>
    </row>
    <row r="201" spans="1:7" ht="16.5">
      <c r="A201" s="24"/>
      <c r="B201" s="20"/>
      <c r="C201" s="53" t="s">
        <v>194</v>
      </c>
      <c r="D201" s="52" t="s">
        <v>35</v>
      </c>
      <c r="E201" s="130">
        <v>1</v>
      </c>
      <c r="F201" s="155"/>
      <c r="G201" s="153"/>
    </row>
    <row r="202" spans="1:7" ht="16.5">
      <c r="A202" s="24"/>
      <c r="B202" s="20"/>
      <c r="C202" s="30" t="s">
        <v>192</v>
      </c>
      <c r="D202" s="52" t="s">
        <v>35</v>
      </c>
      <c r="E202" s="130">
        <v>1.2</v>
      </c>
      <c r="F202" s="155"/>
      <c r="G202" s="153"/>
    </row>
    <row r="203" spans="1:7" ht="87" customHeight="1">
      <c r="A203" s="24">
        <v>3</v>
      </c>
      <c r="B203" s="52"/>
      <c r="C203" s="51" t="s">
        <v>195</v>
      </c>
      <c r="D203" s="52" t="s">
        <v>15</v>
      </c>
      <c r="E203" s="130">
        <v>7.56</v>
      </c>
      <c r="F203" s="155"/>
      <c r="G203" s="153"/>
    </row>
    <row r="204" spans="1:7" ht="16.5">
      <c r="A204" s="24"/>
      <c r="B204" s="54"/>
      <c r="C204" s="53" t="s">
        <v>196</v>
      </c>
      <c r="D204" s="52" t="s">
        <v>35</v>
      </c>
      <c r="E204" s="130">
        <v>2</v>
      </c>
      <c r="F204" s="155"/>
      <c r="G204" s="153"/>
    </row>
    <row r="205" spans="1:7" ht="16.5">
      <c r="A205" s="24"/>
      <c r="B205" s="54"/>
      <c r="C205" s="53" t="s">
        <v>197</v>
      </c>
      <c r="D205" s="52" t="s">
        <v>35</v>
      </c>
      <c r="E205" s="130">
        <v>1</v>
      </c>
      <c r="F205" s="155"/>
      <c r="G205" s="153"/>
    </row>
    <row r="206" spans="1:7" ht="16.5">
      <c r="A206" s="24"/>
      <c r="B206" s="54"/>
      <c r="C206" s="30" t="s">
        <v>192</v>
      </c>
      <c r="D206" s="52" t="s">
        <v>35</v>
      </c>
      <c r="E206" s="130">
        <v>3.78</v>
      </c>
      <c r="F206" s="155"/>
      <c r="G206" s="153"/>
    </row>
    <row r="207" spans="1:7" ht="63">
      <c r="A207" s="24">
        <v>4</v>
      </c>
      <c r="B207" s="54"/>
      <c r="C207" s="51" t="s">
        <v>198</v>
      </c>
      <c r="D207" s="52" t="s">
        <v>15</v>
      </c>
      <c r="E207" s="130">
        <v>4.4</v>
      </c>
      <c r="F207" s="155"/>
      <c r="G207" s="153"/>
    </row>
    <row r="208" spans="1:7" ht="16.5">
      <c r="A208" s="24"/>
      <c r="B208" s="54"/>
      <c r="C208" s="53" t="s">
        <v>199</v>
      </c>
      <c r="D208" s="52" t="s">
        <v>35</v>
      </c>
      <c r="E208" s="130">
        <v>1</v>
      </c>
      <c r="F208" s="155"/>
      <c r="G208" s="153"/>
    </row>
    <row r="209" spans="1:7" ht="16.5">
      <c r="A209" s="24"/>
      <c r="B209" s="54"/>
      <c r="C209" s="53" t="s">
        <v>200</v>
      </c>
      <c r="D209" s="52" t="s">
        <v>35</v>
      </c>
      <c r="E209" s="130">
        <v>1</v>
      </c>
      <c r="F209" s="155"/>
      <c r="G209" s="153"/>
    </row>
    <row r="210" spans="1:7" ht="16.5">
      <c r="A210" s="24"/>
      <c r="B210" s="54"/>
      <c r="C210" s="30" t="s">
        <v>192</v>
      </c>
      <c r="D210" s="52" t="s">
        <v>35</v>
      </c>
      <c r="E210" s="130">
        <v>2</v>
      </c>
      <c r="F210" s="155"/>
      <c r="G210" s="153"/>
    </row>
    <row r="211" spans="1:7" ht="16.5">
      <c r="A211" s="24">
        <v>5</v>
      </c>
      <c r="B211" s="20"/>
      <c r="C211" s="27" t="s">
        <v>201</v>
      </c>
      <c r="D211" s="24" t="s">
        <v>58</v>
      </c>
      <c r="E211" s="122">
        <v>155.1</v>
      </c>
      <c r="F211" s="155"/>
      <c r="G211" s="153"/>
    </row>
    <row r="212" spans="1:7" ht="38.25">
      <c r="A212" s="24">
        <f>A211+1</f>
        <v>6</v>
      </c>
      <c r="B212" s="20"/>
      <c r="C212" s="27" t="s">
        <v>202</v>
      </c>
      <c r="D212" s="24" t="s">
        <v>15</v>
      </c>
      <c r="E212" s="122">
        <v>32.35</v>
      </c>
      <c r="F212" s="155"/>
      <c r="G212" s="153"/>
    </row>
    <row r="213" spans="1:7" ht="16.5">
      <c r="A213" s="24"/>
      <c r="B213" s="20"/>
      <c r="C213" s="27" t="s">
        <v>203</v>
      </c>
      <c r="D213" s="24" t="s">
        <v>37</v>
      </c>
      <c r="E213" s="122">
        <v>20</v>
      </c>
      <c r="F213" s="155"/>
      <c r="G213" s="153"/>
    </row>
    <row r="214" spans="1:7" ht="16.5">
      <c r="A214" s="24"/>
      <c r="B214" s="20"/>
      <c r="C214" s="27" t="s">
        <v>204</v>
      </c>
      <c r="D214" s="24" t="s">
        <v>37</v>
      </c>
      <c r="E214" s="122">
        <v>4</v>
      </c>
      <c r="F214" s="155"/>
      <c r="G214" s="153"/>
    </row>
    <row r="215" spans="1:7" ht="16.5">
      <c r="A215" s="24"/>
      <c r="B215" s="20"/>
      <c r="C215" s="27" t="s">
        <v>205</v>
      </c>
      <c r="D215" s="24" t="s">
        <v>37</v>
      </c>
      <c r="E215" s="122">
        <v>1</v>
      </c>
      <c r="F215" s="155"/>
      <c r="G215" s="153"/>
    </row>
    <row r="216" spans="1:7" ht="16.5">
      <c r="A216" s="24"/>
      <c r="B216" s="20"/>
      <c r="C216" s="27" t="s">
        <v>206</v>
      </c>
      <c r="D216" s="24" t="s">
        <v>37</v>
      </c>
      <c r="E216" s="122">
        <v>1</v>
      </c>
      <c r="F216" s="155"/>
      <c r="G216" s="153"/>
    </row>
    <row r="217" spans="1:7" ht="16.5">
      <c r="A217" s="24"/>
      <c r="B217" s="20"/>
      <c r="C217" s="30" t="s">
        <v>192</v>
      </c>
      <c r="D217" s="24" t="s">
        <v>207</v>
      </c>
      <c r="E217" s="122">
        <v>16</v>
      </c>
      <c r="F217" s="155"/>
      <c r="G217" s="153"/>
    </row>
    <row r="218" spans="1:7" ht="16.5">
      <c r="A218" s="24"/>
      <c r="B218" s="20"/>
      <c r="C218" s="30" t="s">
        <v>67</v>
      </c>
      <c r="D218" s="24" t="s">
        <v>37</v>
      </c>
      <c r="E218" s="122">
        <f>E212*8</f>
        <v>258.8</v>
      </c>
      <c r="F218" s="155"/>
      <c r="G218" s="153"/>
    </row>
    <row r="219" spans="1:7" ht="51">
      <c r="A219" s="24">
        <v>7</v>
      </c>
      <c r="B219" s="20"/>
      <c r="C219" s="27" t="s">
        <v>208</v>
      </c>
      <c r="D219" s="24" t="s">
        <v>15</v>
      </c>
      <c r="E219" s="122">
        <v>4.85</v>
      </c>
      <c r="F219" s="155"/>
      <c r="G219" s="153"/>
    </row>
    <row r="220" spans="1:7" ht="16.5">
      <c r="A220" s="24"/>
      <c r="B220" s="20"/>
      <c r="C220" s="27" t="s">
        <v>209</v>
      </c>
      <c r="D220" s="24" t="s">
        <v>37</v>
      </c>
      <c r="E220" s="122">
        <v>1</v>
      </c>
      <c r="F220" s="155"/>
      <c r="G220" s="153"/>
    </row>
    <row r="221" spans="1:7" ht="16.5">
      <c r="A221" s="24"/>
      <c r="B221" s="20"/>
      <c r="C221" s="27" t="s">
        <v>210</v>
      </c>
      <c r="D221" s="24" t="s">
        <v>37</v>
      </c>
      <c r="E221" s="122">
        <v>1</v>
      </c>
      <c r="F221" s="155"/>
      <c r="G221" s="153"/>
    </row>
    <row r="222" spans="1:7" ht="16.5">
      <c r="A222" s="24"/>
      <c r="B222" s="20"/>
      <c r="C222" s="27" t="s">
        <v>211</v>
      </c>
      <c r="D222" s="24" t="s">
        <v>37</v>
      </c>
      <c r="E222" s="122">
        <v>2</v>
      </c>
      <c r="F222" s="155"/>
      <c r="G222" s="153"/>
    </row>
    <row r="223" spans="1:7" ht="16.5">
      <c r="A223" s="24"/>
      <c r="B223" s="20"/>
      <c r="C223" s="30" t="s">
        <v>192</v>
      </c>
      <c r="D223" s="24" t="s">
        <v>207</v>
      </c>
      <c r="E223" s="122">
        <v>2</v>
      </c>
      <c r="F223" s="155"/>
      <c r="G223" s="153"/>
    </row>
    <row r="224" spans="1:7" ht="16.5">
      <c r="A224" s="24"/>
      <c r="B224" s="20"/>
      <c r="C224" s="30" t="s">
        <v>67</v>
      </c>
      <c r="D224" s="24" t="s">
        <v>37</v>
      </c>
      <c r="E224" s="120">
        <f>E219*8</f>
        <v>38.8</v>
      </c>
      <c r="F224" s="155"/>
      <c r="G224" s="153"/>
    </row>
    <row r="225" spans="1:7" ht="25.5">
      <c r="A225" s="24">
        <v>8</v>
      </c>
      <c r="B225" s="20"/>
      <c r="C225" s="27" t="s">
        <v>212</v>
      </c>
      <c r="D225" s="24" t="s">
        <v>15</v>
      </c>
      <c r="E225" s="122">
        <v>3.92</v>
      </c>
      <c r="F225" s="155"/>
      <c r="G225" s="153"/>
    </row>
    <row r="226" spans="1:7" ht="16.5">
      <c r="A226" s="24"/>
      <c r="B226" s="20"/>
      <c r="C226" s="27" t="s">
        <v>213</v>
      </c>
      <c r="D226" s="24" t="s">
        <v>37</v>
      </c>
      <c r="E226" s="122">
        <v>2</v>
      </c>
      <c r="F226" s="155"/>
      <c r="G226" s="153"/>
    </row>
    <row r="227" spans="1:7" ht="16.5">
      <c r="A227" s="24"/>
      <c r="B227" s="20"/>
      <c r="C227" s="30" t="s">
        <v>192</v>
      </c>
      <c r="D227" s="24" t="s">
        <v>207</v>
      </c>
      <c r="E227" s="122">
        <v>2</v>
      </c>
      <c r="F227" s="155"/>
      <c r="G227" s="153"/>
    </row>
    <row r="228" spans="1:7" ht="16.5">
      <c r="A228" s="24"/>
      <c r="B228" s="20"/>
      <c r="C228" s="30" t="s">
        <v>67</v>
      </c>
      <c r="D228" s="24" t="s">
        <v>37</v>
      </c>
      <c r="E228" s="120">
        <f>E225*8</f>
        <v>31.36</v>
      </c>
      <c r="F228" s="155"/>
      <c r="G228" s="153"/>
    </row>
    <row r="229" spans="1:7" ht="16.5">
      <c r="A229" s="24">
        <v>9</v>
      </c>
      <c r="B229" s="20"/>
      <c r="C229" s="27" t="s">
        <v>214</v>
      </c>
      <c r="D229" s="24" t="s">
        <v>15</v>
      </c>
      <c r="E229" s="122">
        <v>1.62</v>
      </c>
      <c r="F229" s="155"/>
      <c r="G229" s="153"/>
    </row>
    <row r="230" spans="1:7" ht="16.5">
      <c r="A230" s="24"/>
      <c r="B230" s="20"/>
      <c r="C230" s="27" t="s">
        <v>215</v>
      </c>
      <c r="D230" s="24" t="s">
        <v>15</v>
      </c>
      <c r="E230" s="122">
        <v>1.81</v>
      </c>
      <c r="F230" s="155"/>
      <c r="G230" s="153"/>
    </row>
    <row r="231" spans="1:7" ht="16.5">
      <c r="A231" s="24"/>
      <c r="B231" s="20"/>
      <c r="C231" s="27" t="s">
        <v>216</v>
      </c>
      <c r="D231" s="24" t="s">
        <v>58</v>
      </c>
      <c r="E231" s="122">
        <v>30</v>
      </c>
      <c r="F231" s="155"/>
      <c r="G231" s="153"/>
    </row>
    <row r="232" spans="1:7" ht="16.5">
      <c r="A232" s="24"/>
      <c r="B232" s="20"/>
      <c r="C232" s="55" t="s">
        <v>217</v>
      </c>
      <c r="D232" s="24"/>
      <c r="E232" s="122"/>
      <c r="F232" s="155"/>
      <c r="G232" s="153"/>
    </row>
    <row r="233" spans="1:7" ht="16.5">
      <c r="A233" s="24">
        <f aca="true" t="shared" si="5" ref="A233:A264">A232+1</f>
        <v>1</v>
      </c>
      <c r="B233" s="20"/>
      <c r="C233" s="39" t="s">
        <v>218</v>
      </c>
      <c r="D233" s="24" t="s">
        <v>22</v>
      </c>
      <c r="E233" s="122">
        <v>2.09</v>
      </c>
      <c r="F233" s="155"/>
      <c r="G233" s="153"/>
    </row>
    <row r="234" spans="1:7" ht="25.5">
      <c r="A234" s="24">
        <f t="shared" si="5"/>
        <v>2</v>
      </c>
      <c r="B234" s="20"/>
      <c r="C234" s="27" t="s">
        <v>219</v>
      </c>
      <c r="D234" s="95" t="s">
        <v>22</v>
      </c>
      <c r="E234" s="122">
        <v>16.7</v>
      </c>
      <c r="F234" s="155"/>
      <c r="G234" s="153"/>
    </row>
    <row r="235" spans="1:7" ht="16.5">
      <c r="A235" s="24">
        <f t="shared" si="5"/>
        <v>3</v>
      </c>
      <c r="B235" s="20"/>
      <c r="C235" s="41" t="s">
        <v>220</v>
      </c>
      <c r="D235" s="95" t="s">
        <v>221</v>
      </c>
      <c r="E235" s="122">
        <f>E234*0.4</f>
        <v>6.68</v>
      </c>
      <c r="F235" s="155"/>
      <c r="G235" s="153"/>
    </row>
    <row r="236" spans="1:7" ht="16.5">
      <c r="A236" s="24">
        <f t="shared" si="5"/>
        <v>4</v>
      </c>
      <c r="B236" s="20"/>
      <c r="C236" s="41" t="s">
        <v>222</v>
      </c>
      <c r="D236" s="95" t="s">
        <v>22</v>
      </c>
      <c r="E236" s="122">
        <f>E234*0.23</f>
        <v>3.841</v>
      </c>
      <c r="F236" s="155"/>
      <c r="G236" s="153"/>
    </row>
    <row r="237" spans="1:7" ht="16.5">
      <c r="A237" s="24">
        <f t="shared" si="5"/>
        <v>5</v>
      </c>
      <c r="B237" s="20"/>
      <c r="C237" s="41" t="s">
        <v>223</v>
      </c>
      <c r="D237" s="95" t="s">
        <v>33</v>
      </c>
      <c r="E237" s="122">
        <v>187.04</v>
      </c>
      <c r="F237" s="155"/>
      <c r="G237" s="153"/>
    </row>
    <row r="238" spans="1:7" ht="63.75">
      <c r="A238" s="24">
        <f t="shared" si="5"/>
        <v>6</v>
      </c>
      <c r="B238" s="20"/>
      <c r="C238" s="27" t="s">
        <v>224</v>
      </c>
      <c r="D238" s="24" t="s">
        <v>15</v>
      </c>
      <c r="E238" s="122">
        <v>68.65</v>
      </c>
      <c r="F238" s="155"/>
      <c r="G238" s="153"/>
    </row>
    <row r="239" spans="1:7" ht="16.5">
      <c r="A239" s="24">
        <f t="shared" si="5"/>
        <v>7</v>
      </c>
      <c r="B239" s="20"/>
      <c r="C239" s="96" t="s">
        <v>225</v>
      </c>
      <c r="D239" s="97" t="s">
        <v>58</v>
      </c>
      <c r="E239" s="122">
        <f>E238*0.8</f>
        <v>54.92000000000001</v>
      </c>
      <c r="F239" s="155"/>
      <c r="G239" s="153"/>
    </row>
    <row r="240" spans="1:7" ht="16.5">
      <c r="A240" s="24">
        <f t="shared" si="5"/>
        <v>8</v>
      </c>
      <c r="B240" s="20"/>
      <c r="C240" s="96" t="s">
        <v>226</v>
      </c>
      <c r="D240" s="97" t="s">
        <v>58</v>
      </c>
      <c r="E240" s="122">
        <f>E238*2.2</f>
        <v>151.03000000000003</v>
      </c>
      <c r="F240" s="155"/>
      <c r="G240" s="153"/>
    </row>
    <row r="241" spans="1:7" ht="16.5">
      <c r="A241" s="24">
        <f t="shared" si="5"/>
        <v>9</v>
      </c>
      <c r="B241" s="20"/>
      <c r="C241" s="96" t="s">
        <v>227</v>
      </c>
      <c r="D241" s="97" t="s">
        <v>35</v>
      </c>
      <c r="E241" s="122">
        <f>E238*1.64</f>
        <v>112.586</v>
      </c>
      <c r="F241" s="155"/>
      <c r="G241" s="153"/>
    </row>
    <row r="242" spans="1:7" ht="16.5">
      <c r="A242" s="24">
        <f t="shared" si="5"/>
        <v>10</v>
      </c>
      <c r="B242" s="20"/>
      <c r="C242" s="96" t="s">
        <v>228</v>
      </c>
      <c r="D242" s="97" t="s">
        <v>58</v>
      </c>
      <c r="E242" s="122">
        <f>E238*2.5</f>
        <v>171.625</v>
      </c>
      <c r="F242" s="155"/>
      <c r="G242" s="153"/>
    </row>
    <row r="243" spans="1:7" ht="16.5">
      <c r="A243" s="24">
        <f t="shared" si="5"/>
        <v>11</v>
      </c>
      <c r="B243" s="20"/>
      <c r="C243" s="96" t="s">
        <v>229</v>
      </c>
      <c r="D243" s="97" t="s">
        <v>35</v>
      </c>
      <c r="E243" s="122">
        <f>E238*2</f>
        <v>137.3</v>
      </c>
      <c r="F243" s="155"/>
      <c r="G243" s="153"/>
    </row>
    <row r="244" spans="1:7" ht="16.5">
      <c r="A244" s="24">
        <f t="shared" si="5"/>
        <v>12</v>
      </c>
      <c r="B244" s="20"/>
      <c r="C244" s="96" t="s">
        <v>230</v>
      </c>
      <c r="D244" s="97" t="s">
        <v>58</v>
      </c>
      <c r="E244" s="122">
        <f>E238*2.04</f>
        <v>140.04600000000002</v>
      </c>
      <c r="F244" s="155"/>
      <c r="G244" s="153"/>
    </row>
    <row r="245" spans="1:7" ht="16.5">
      <c r="A245" s="24">
        <f t="shared" si="5"/>
        <v>13</v>
      </c>
      <c r="B245" s="20"/>
      <c r="C245" s="96" t="s">
        <v>231</v>
      </c>
      <c r="D245" s="97" t="s">
        <v>15</v>
      </c>
      <c r="E245" s="122">
        <f>E238*4.2</f>
        <v>288.33000000000004</v>
      </c>
      <c r="F245" s="155"/>
      <c r="G245" s="153"/>
    </row>
    <row r="246" spans="1:7" ht="16.5">
      <c r="A246" s="24">
        <f t="shared" si="5"/>
        <v>14</v>
      </c>
      <c r="B246" s="20"/>
      <c r="C246" s="96" t="s">
        <v>232</v>
      </c>
      <c r="D246" s="97" t="s">
        <v>233</v>
      </c>
      <c r="E246" s="122">
        <f>E238*40</f>
        <v>2746</v>
      </c>
      <c r="F246" s="155"/>
      <c r="G246" s="153"/>
    </row>
    <row r="247" spans="1:7" ht="16.5">
      <c r="A247" s="24">
        <f t="shared" si="5"/>
        <v>15</v>
      </c>
      <c r="B247" s="20"/>
      <c r="C247" s="96" t="s">
        <v>234</v>
      </c>
      <c r="D247" s="97" t="s">
        <v>15</v>
      </c>
      <c r="E247" s="131">
        <f>E238</f>
        <v>68.65</v>
      </c>
      <c r="F247" s="155"/>
      <c r="G247" s="153"/>
    </row>
    <row r="248" spans="1:7" ht="16.5">
      <c r="A248" s="24">
        <f t="shared" si="5"/>
        <v>16</v>
      </c>
      <c r="B248" s="20"/>
      <c r="C248" s="96" t="s">
        <v>235</v>
      </c>
      <c r="D248" s="97" t="s">
        <v>58</v>
      </c>
      <c r="E248" s="131">
        <f>E238*2.6</f>
        <v>178.49</v>
      </c>
      <c r="F248" s="155"/>
      <c r="G248" s="153"/>
    </row>
    <row r="249" spans="1:7" ht="16.5">
      <c r="A249" s="24">
        <f t="shared" si="5"/>
        <v>17</v>
      </c>
      <c r="B249" s="20"/>
      <c r="C249" s="96" t="s">
        <v>236</v>
      </c>
      <c r="D249" s="97" t="s">
        <v>33</v>
      </c>
      <c r="E249" s="131">
        <f>E238*0.6</f>
        <v>41.190000000000005</v>
      </c>
      <c r="F249" s="155"/>
      <c r="G249" s="153"/>
    </row>
    <row r="250" spans="1:7" ht="16.5">
      <c r="A250" s="24">
        <f t="shared" si="5"/>
        <v>18</v>
      </c>
      <c r="B250" s="20"/>
      <c r="C250" s="34" t="s">
        <v>237</v>
      </c>
      <c r="D250" s="97" t="s">
        <v>15</v>
      </c>
      <c r="E250" s="131">
        <v>137.3</v>
      </c>
      <c r="F250" s="155"/>
      <c r="G250" s="153"/>
    </row>
    <row r="251" spans="1:7" ht="16.5">
      <c r="A251" s="24">
        <f t="shared" si="5"/>
        <v>19</v>
      </c>
      <c r="B251" s="20"/>
      <c r="C251" s="96" t="s">
        <v>238</v>
      </c>
      <c r="D251" s="97" t="s">
        <v>33</v>
      </c>
      <c r="E251" s="122">
        <f>E250*1.5</f>
        <v>205.95000000000002</v>
      </c>
      <c r="F251" s="155"/>
      <c r="G251" s="153"/>
    </row>
    <row r="252" spans="1:7" ht="16.5">
      <c r="A252" s="24">
        <f t="shared" si="5"/>
        <v>20</v>
      </c>
      <c r="B252" s="20"/>
      <c r="C252" s="96" t="s">
        <v>239</v>
      </c>
      <c r="D252" s="97" t="s">
        <v>58</v>
      </c>
      <c r="E252" s="122">
        <f>E250*0.05</f>
        <v>6.865000000000001</v>
      </c>
      <c r="F252" s="155"/>
      <c r="G252" s="153"/>
    </row>
    <row r="253" spans="1:7" ht="38.25">
      <c r="A253" s="24">
        <f t="shared" si="5"/>
        <v>21</v>
      </c>
      <c r="B253" s="20"/>
      <c r="C253" s="27" t="s">
        <v>240</v>
      </c>
      <c r="D253" s="24" t="s">
        <v>15</v>
      </c>
      <c r="E253" s="122">
        <v>786.4</v>
      </c>
      <c r="F253" s="155"/>
      <c r="G253" s="153"/>
    </row>
    <row r="254" spans="1:7" ht="16.5">
      <c r="A254" s="24">
        <f t="shared" si="5"/>
        <v>22</v>
      </c>
      <c r="B254" s="20"/>
      <c r="C254" s="41" t="s">
        <v>241</v>
      </c>
      <c r="D254" s="24" t="s">
        <v>90</v>
      </c>
      <c r="E254" s="120">
        <f>E253/3</f>
        <v>262.1333333333333</v>
      </c>
      <c r="F254" s="155"/>
      <c r="G254" s="153"/>
    </row>
    <row r="255" spans="1:7" ht="16.5">
      <c r="A255" s="24">
        <f t="shared" si="5"/>
        <v>23</v>
      </c>
      <c r="B255" s="20"/>
      <c r="C255" s="41" t="s">
        <v>242</v>
      </c>
      <c r="D255" s="24" t="s">
        <v>33</v>
      </c>
      <c r="E255" s="120">
        <f>E253*18</f>
        <v>14155.199999999999</v>
      </c>
      <c r="F255" s="155"/>
      <c r="G255" s="153"/>
    </row>
    <row r="256" spans="1:7" ht="16.5">
      <c r="A256" s="24">
        <f t="shared" si="5"/>
        <v>24</v>
      </c>
      <c r="B256" s="20"/>
      <c r="C256" s="96" t="s">
        <v>239</v>
      </c>
      <c r="D256" s="97" t="s">
        <v>58</v>
      </c>
      <c r="E256" s="122">
        <f>E253*0.05</f>
        <v>39.32</v>
      </c>
      <c r="F256" s="155"/>
      <c r="G256" s="153"/>
    </row>
    <row r="257" spans="1:7" ht="25.5">
      <c r="A257" s="24">
        <f t="shared" si="5"/>
        <v>25</v>
      </c>
      <c r="B257" s="20"/>
      <c r="C257" s="27" t="s">
        <v>243</v>
      </c>
      <c r="D257" s="24" t="s">
        <v>15</v>
      </c>
      <c r="E257" s="122">
        <v>786.4</v>
      </c>
      <c r="F257" s="155"/>
      <c r="G257" s="153"/>
    </row>
    <row r="258" spans="1:7" ht="16.5">
      <c r="A258" s="24">
        <f t="shared" si="5"/>
        <v>26</v>
      </c>
      <c r="B258" s="20"/>
      <c r="C258" s="41" t="s">
        <v>244</v>
      </c>
      <c r="D258" s="24" t="s">
        <v>90</v>
      </c>
      <c r="E258" s="120">
        <f>E257/4</f>
        <v>196.6</v>
      </c>
      <c r="F258" s="155"/>
      <c r="G258" s="153"/>
    </row>
    <row r="259" spans="1:7" ht="16.5">
      <c r="A259" s="24">
        <f t="shared" si="5"/>
        <v>27</v>
      </c>
      <c r="B259" s="20"/>
      <c r="C259" s="41" t="s">
        <v>245</v>
      </c>
      <c r="D259" s="24" t="s">
        <v>33</v>
      </c>
      <c r="E259" s="122">
        <f>E257*0.8</f>
        <v>629.12</v>
      </c>
      <c r="F259" s="155"/>
      <c r="G259" s="153"/>
    </row>
    <row r="260" spans="1:7" ht="16.5">
      <c r="A260" s="24">
        <f t="shared" si="5"/>
        <v>28</v>
      </c>
      <c r="B260" s="20"/>
      <c r="C260" s="41" t="s">
        <v>246</v>
      </c>
      <c r="D260" s="24" t="s">
        <v>58</v>
      </c>
      <c r="E260" s="122">
        <v>12</v>
      </c>
      <c r="F260" s="155"/>
      <c r="G260" s="153"/>
    </row>
    <row r="261" spans="1:7" ht="25.5">
      <c r="A261" s="24">
        <f t="shared" si="5"/>
        <v>29</v>
      </c>
      <c r="B261" s="20"/>
      <c r="C261" s="27" t="s">
        <v>247</v>
      </c>
      <c r="D261" s="24" t="s">
        <v>15</v>
      </c>
      <c r="E261" s="122">
        <v>653</v>
      </c>
      <c r="F261" s="155"/>
      <c r="G261" s="153"/>
    </row>
    <row r="262" spans="1:7" ht="16.5">
      <c r="A262" s="24">
        <f t="shared" si="5"/>
        <v>30</v>
      </c>
      <c r="B262" s="20"/>
      <c r="C262" s="41" t="s">
        <v>248</v>
      </c>
      <c r="D262" s="24" t="s">
        <v>33</v>
      </c>
      <c r="E262" s="122">
        <f>E261*0.4</f>
        <v>261.2</v>
      </c>
      <c r="F262" s="155"/>
      <c r="G262" s="153"/>
    </row>
    <row r="263" spans="1:7" ht="16.5">
      <c r="A263" s="24">
        <f t="shared" si="5"/>
        <v>31</v>
      </c>
      <c r="B263" s="20"/>
      <c r="C263" s="27" t="s">
        <v>249</v>
      </c>
      <c r="D263" s="24" t="s">
        <v>15</v>
      </c>
      <c r="E263" s="122">
        <v>270.68</v>
      </c>
      <c r="F263" s="155"/>
      <c r="G263" s="153"/>
    </row>
    <row r="264" spans="1:7" ht="16.5">
      <c r="A264" s="24">
        <f t="shared" si="5"/>
        <v>32</v>
      </c>
      <c r="B264" s="20"/>
      <c r="C264" s="41" t="s">
        <v>250</v>
      </c>
      <c r="D264" s="24" t="s">
        <v>15</v>
      </c>
      <c r="E264" s="122">
        <f>E263*1.1</f>
        <v>297.74800000000005</v>
      </c>
      <c r="F264" s="155"/>
      <c r="G264" s="153"/>
    </row>
    <row r="265" spans="1:7" ht="25.5">
      <c r="A265" s="24">
        <f aca="true" t="shared" si="6" ref="A265:A296">A264+1</f>
        <v>33</v>
      </c>
      <c r="B265" s="20"/>
      <c r="C265" s="27" t="s">
        <v>251</v>
      </c>
      <c r="D265" s="24" t="s">
        <v>15</v>
      </c>
      <c r="E265" s="122">
        <v>187.4</v>
      </c>
      <c r="F265" s="155"/>
      <c r="G265" s="153"/>
    </row>
    <row r="266" spans="1:7" ht="16.5">
      <c r="A266" s="24">
        <f t="shared" si="6"/>
        <v>34</v>
      </c>
      <c r="B266" s="20"/>
      <c r="C266" s="41" t="s">
        <v>252</v>
      </c>
      <c r="D266" s="24" t="s">
        <v>15</v>
      </c>
      <c r="E266" s="122">
        <f>E265*1.05</f>
        <v>196.77</v>
      </c>
      <c r="F266" s="155"/>
      <c r="G266" s="153"/>
    </row>
    <row r="267" spans="1:7" ht="16.5">
      <c r="A267" s="24">
        <f t="shared" si="6"/>
        <v>35</v>
      </c>
      <c r="B267" s="20"/>
      <c r="C267" s="41" t="s">
        <v>253</v>
      </c>
      <c r="D267" s="24" t="s">
        <v>33</v>
      </c>
      <c r="E267" s="122">
        <f>E265*5</f>
        <v>937</v>
      </c>
      <c r="F267" s="155"/>
      <c r="G267" s="153"/>
    </row>
    <row r="268" spans="1:7" ht="16.5">
      <c r="A268" s="24">
        <f t="shared" si="6"/>
        <v>36</v>
      </c>
      <c r="B268" s="20"/>
      <c r="C268" s="41" t="s">
        <v>254</v>
      </c>
      <c r="D268" s="24" t="s">
        <v>33</v>
      </c>
      <c r="E268" s="122">
        <f>E265*0.35</f>
        <v>65.59</v>
      </c>
      <c r="F268" s="155"/>
      <c r="G268" s="153"/>
    </row>
    <row r="269" spans="1:7" ht="16.5">
      <c r="A269" s="24">
        <f t="shared" si="6"/>
        <v>37</v>
      </c>
      <c r="B269" s="20"/>
      <c r="C269" s="41" t="s">
        <v>182</v>
      </c>
      <c r="D269" s="24" t="s">
        <v>15</v>
      </c>
      <c r="E269" s="122">
        <f>E265</f>
        <v>187.4</v>
      </c>
      <c r="F269" s="155"/>
      <c r="G269" s="153"/>
    </row>
    <row r="270" spans="1:7" ht="38.25">
      <c r="A270" s="24">
        <f t="shared" si="6"/>
        <v>38</v>
      </c>
      <c r="B270" s="20"/>
      <c r="C270" s="27" t="s">
        <v>255</v>
      </c>
      <c r="D270" s="24" t="s">
        <v>15</v>
      </c>
      <c r="E270" s="122">
        <v>83.28</v>
      </c>
      <c r="F270" s="155"/>
      <c r="G270" s="153"/>
    </row>
    <row r="271" spans="1:7" ht="16.5">
      <c r="A271" s="24">
        <f t="shared" si="6"/>
        <v>39</v>
      </c>
      <c r="B271" s="20"/>
      <c r="C271" s="41" t="s">
        <v>248</v>
      </c>
      <c r="D271" s="24" t="s">
        <v>33</v>
      </c>
      <c r="E271" s="122">
        <f>E270*0.4</f>
        <v>33.312000000000005</v>
      </c>
      <c r="F271" s="155"/>
      <c r="G271" s="153"/>
    </row>
    <row r="272" spans="1:7" ht="16.5">
      <c r="A272" s="24">
        <f t="shared" si="6"/>
        <v>40</v>
      </c>
      <c r="B272" s="20"/>
      <c r="C272" s="27" t="s">
        <v>256</v>
      </c>
      <c r="D272" s="24" t="s">
        <v>15</v>
      </c>
      <c r="E272" s="122">
        <v>22.4</v>
      </c>
      <c r="F272" s="155"/>
      <c r="G272" s="153"/>
    </row>
    <row r="273" spans="1:7" ht="16.5">
      <c r="A273" s="24">
        <f t="shared" si="6"/>
        <v>41</v>
      </c>
      <c r="B273" s="20"/>
      <c r="C273" s="55" t="s">
        <v>257</v>
      </c>
      <c r="D273" s="24"/>
      <c r="E273" s="120"/>
      <c r="F273" s="155"/>
      <c r="G273" s="153"/>
    </row>
    <row r="274" spans="1:7" ht="16.5">
      <c r="A274" s="24">
        <f t="shared" si="6"/>
        <v>42</v>
      </c>
      <c r="B274" s="20"/>
      <c r="C274" s="57" t="s">
        <v>258</v>
      </c>
      <c r="D274" s="24" t="s">
        <v>143</v>
      </c>
      <c r="E274" s="122">
        <v>196.95</v>
      </c>
      <c r="F274" s="155"/>
      <c r="G274" s="153"/>
    </row>
    <row r="275" spans="1:7" ht="25.5">
      <c r="A275" s="24">
        <f t="shared" si="6"/>
        <v>43</v>
      </c>
      <c r="B275" s="20"/>
      <c r="C275" s="57" t="s">
        <v>259</v>
      </c>
      <c r="D275" s="24" t="s">
        <v>15</v>
      </c>
      <c r="E275" s="122">
        <v>196.95</v>
      </c>
      <c r="F275" s="155"/>
      <c r="G275" s="153"/>
    </row>
    <row r="276" spans="1:7" ht="16.5">
      <c r="A276" s="24">
        <f t="shared" si="6"/>
        <v>44</v>
      </c>
      <c r="B276" s="20"/>
      <c r="C276" s="41" t="s">
        <v>244</v>
      </c>
      <c r="D276" s="24" t="s">
        <v>33</v>
      </c>
      <c r="E276" s="122">
        <f>E275*0.2</f>
        <v>39.39</v>
      </c>
      <c r="F276" s="155"/>
      <c r="G276" s="153"/>
    </row>
    <row r="277" spans="1:7" ht="16.5">
      <c r="A277" s="24">
        <f t="shared" si="6"/>
        <v>45</v>
      </c>
      <c r="B277" s="20"/>
      <c r="C277" s="41" t="s">
        <v>260</v>
      </c>
      <c r="D277" s="24" t="s">
        <v>33</v>
      </c>
      <c r="E277" s="122">
        <f>E275*3</f>
        <v>590.8499999999999</v>
      </c>
      <c r="F277" s="155"/>
      <c r="G277" s="153"/>
    </row>
    <row r="278" spans="1:7" ht="16.5">
      <c r="A278" s="24">
        <f t="shared" si="6"/>
        <v>46</v>
      </c>
      <c r="B278" s="20"/>
      <c r="C278" s="41" t="s">
        <v>245</v>
      </c>
      <c r="D278" s="24" t="s">
        <v>33</v>
      </c>
      <c r="E278" s="122">
        <f>E275*0.8</f>
        <v>157.56</v>
      </c>
      <c r="F278" s="155"/>
      <c r="G278" s="153"/>
    </row>
    <row r="279" spans="1:7" ht="16.5">
      <c r="A279" s="24">
        <f t="shared" si="6"/>
        <v>47</v>
      </c>
      <c r="B279" s="20"/>
      <c r="C279" s="41" t="s">
        <v>239</v>
      </c>
      <c r="D279" s="24" t="s">
        <v>58</v>
      </c>
      <c r="E279" s="122">
        <f>E275*0.1</f>
        <v>19.695</v>
      </c>
      <c r="F279" s="155"/>
      <c r="G279" s="153"/>
    </row>
    <row r="280" spans="1:7" ht="25.5">
      <c r="A280" s="24">
        <f t="shared" si="6"/>
        <v>48</v>
      </c>
      <c r="B280" s="20"/>
      <c r="C280" s="57" t="s">
        <v>261</v>
      </c>
      <c r="D280" s="24" t="s">
        <v>15</v>
      </c>
      <c r="E280" s="122">
        <v>196.95</v>
      </c>
      <c r="F280" s="155"/>
      <c r="G280" s="153"/>
    </row>
    <row r="281" spans="1:7" ht="16.5">
      <c r="A281" s="24">
        <f t="shared" si="6"/>
        <v>49</v>
      </c>
      <c r="B281" s="20"/>
      <c r="C281" s="41" t="s">
        <v>248</v>
      </c>
      <c r="D281" s="24" t="s">
        <v>33</v>
      </c>
      <c r="E281" s="122">
        <f>E280*0.4</f>
        <v>78.78</v>
      </c>
      <c r="F281" s="155"/>
      <c r="G281" s="153"/>
    </row>
    <row r="282" spans="1:7" ht="16.5">
      <c r="A282" s="24">
        <f t="shared" si="6"/>
        <v>50</v>
      </c>
      <c r="B282" s="20"/>
      <c r="C282" s="27" t="s">
        <v>262</v>
      </c>
      <c r="D282" s="24" t="s">
        <v>15</v>
      </c>
      <c r="E282" s="122">
        <v>203.1</v>
      </c>
      <c r="F282" s="155"/>
      <c r="G282" s="153"/>
    </row>
    <row r="283" spans="1:7" ht="16.5">
      <c r="A283" s="24">
        <f t="shared" si="6"/>
        <v>51</v>
      </c>
      <c r="B283" s="20"/>
      <c r="C283" s="30" t="s">
        <v>263</v>
      </c>
      <c r="D283" s="24" t="s">
        <v>15</v>
      </c>
      <c r="E283" s="122">
        <f>E282</f>
        <v>203.1</v>
      </c>
      <c r="F283" s="155"/>
      <c r="G283" s="153"/>
    </row>
    <row r="284" spans="1:7" ht="25.5">
      <c r="A284" s="24">
        <f t="shared" si="6"/>
        <v>52</v>
      </c>
      <c r="B284" s="20"/>
      <c r="C284" s="30" t="s">
        <v>264</v>
      </c>
      <c r="D284" s="24" t="s">
        <v>265</v>
      </c>
      <c r="E284" s="122">
        <f>E282*3</f>
        <v>609.3</v>
      </c>
      <c r="F284" s="155"/>
      <c r="G284" s="153"/>
    </row>
    <row r="285" spans="1:7" ht="16.5">
      <c r="A285" s="24">
        <f t="shared" si="6"/>
        <v>53</v>
      </c>
      <c r="B285" s="20"/>
      <c r="C285" s="55" t="s">
        <v>266</v>
      </c>
      <c r="D285" s="24"/>
      <c r="E285" s="122"/>
      <c r="F285" s="155"/>
      <c r="G285" s="153"/>
    </row>
    <row r="286" spans="1:7" ht="25.5">
      <c r="A286" s="24">
        <f t="shared" si="6"/>
        <v>54</v>
      </c>
      <c r="B286" s="20"/>
      <c r="C286" s="39" t="s">
        <v>267</v>
      </c>
      <c r="D286" s="58" t="s">
        <v>143</v>
      </c>
      <c r="E286" s="122">
        <v>335.44</v>
      </c>
      <c r="F286" s="155"/>
      <c r="G286" s="153"/>
    </row>
    <row r="287" spans="1:7" ht="16.5">
      <c r="A287" s="24">
        <f t="shared" si="6"/>
        <v>55</v>
      </c>
      <c r="B287" s="20"/>
      <c r="C287" s="59" t="s">
        <v>268</v>
      </c>
      <c r="D287" s="58" t="s">
        <v>33</v>
      </c>
      <c r="E287" s="122">
        <f>E286*4.5</f>
        <v>1509.48</v>
      </c>
      <c r="F287" s="155"/>
      <c r="G287" s="153"/>
    </row>
    <row r="288" spans="1:7" ht="16.5">
      <c r="A288" s="24">
        <f t="shared" si="6"/>
        <v>56</v>
      </c>
      <c r="B288" s="20"/>
      <c r="C288" s="26" t="s">
        <v>269</v>
      </c>
      <c r="D288" s="58"/>
      <c r="E288" s="122"/>
      <c r="F288" s="155"/>
      <c r="G288" s="153"/>
    </row>
    <row r="289" spans="1:7" ht="38.25">
      <c r="A289" s="24">
        <f t="shared" si="6"/>
        <v>57</v>
      </c>
      <c r="B289" s="20"/>
      <c r="C289" s="39" t="s">
        <v>270</v>
      </c>
      <c r="D289" s="58" t="s">
        <v>143</v>
      </c>
      <c r="E289" s="122">
        <v>60</v>
      </c>
      <c r="F289" s="155"/>
      <c r="G289" s="153"/>
    </row>
    <row r="290" spans="1:7" ht="16.5">
      <c r="A290" s="24">
        <f t="shared" si="6"/>
        <v>58</v>
      </c>
      <c r="B290" s="20"/>
      <c r="C290" s="59" t="s">
        <v>271</v>
      </c>
      <c r="D290" s="58" t="s">
        <v>272</v>
      </c>
      <c r="E290" s="122">
        <f>E289*0.03*1.1</f>
        <v>1.98</v>
      </c>
      <c r="F290" s="155"/>
      <c r="G290" s="153"/>
    </row>
    <row r="291" spans="1:7" ht="16.5">
      <c r="A291" s="24">
        <f t="shared" si="6"/>
        <v>59</v>
      </c>
      <c r="B291" s="20"/>
      <c r="C291" s="59" t="s">
        <v>273</v>
      </c>
      <c r="D291" s="58" t="s">
        <v>143</v>
      </c>
      <c r="E291" s="122">
        <f>E289*1</f>
        <v>60</v>
      </c>
      <c r="F291" s="155"/>
      <c r="G291" s="153"/>
    </row>
    <row r="292" spans="1:7" ht="16.5">
      <c r="A292" s="24">
        <f t="shared" si="6"/>
        <v>60</v>
      </c>
      <c r="B292" s="20"/>
      <c r="C292" s="27" t="s">
        <v>249</v>
      </c>
      <c r="D292" s="24" t="s">
        <v>15</v>
      </c>
      <c r="E292" s="122">
        <v>60</v>
      </c>
      <c r="F292" s="155"/>
      <c r="G292" s="153"/>
    </row>
    <row r="293" spans="1:7" ht="16.5">
      <c r="A293" s="24">
        <f t="shared" si="6"/>
        <v>61</v>
      </c>
      <c r="B293" s="20"/>
      <c r="C293" s="41" t="s">
        <v>250</v>
      </c>
      <c r="D293" s="24" t="s">
        <v>15</v>
      </c>
      <c r="E293" s="122">
        <f>E292*1.1</f>
        <v>66</v>
      </c>
      <c r="F293" s="155"/>
      <c r="G293" s="153"/>
    </row>
    <row r="294" spans="1:7" ht="25.5">
      <c r="A294" s="24">
        <f t="shared" si="6"/>
        <v>62</v>
      </c>
      <c r="B294" s="20"/>
      <c r="C294" s="34" t="s">
        <v>274</v>
      </c>
      <c r="D294" s="24" t="s">
        <v>15</v>
      </c>
      <c r="E294" s="103">
        <v>60</v>
      </c>
      <c r="F294" s="155"/>
      <c r="G294" s="153"/>
    </row>
    <row r="295" spans="1:7" ht="16.5">
      <c r="A295" s="24">
        <f t="shared" si="6"/>
        <v>63</v>
      </c>
      <c r="B295" s="20"/>
      <c r="C295" s="30" t="s">
        <v>275</v>
      </c>
      <c r="D295" s="24" t="s">
        <v>33</v>
      </c>
      <c r="E295" s="122">
        <f>E294*0.22</f>
        <v>13.2</v>
      </c>
      <c r="F295" s="155"/>
      <c r="G295" s="153"/>
    </row>
    <row r="296" spans="1:7" ht="16.5">
      <c r="A296" s="24">
        <f t="shared" si="6"/>
        <v>64</v>
      </c>
      <c r="B296" s="20"/>
      <c r="C296" s="30" t="s">
        <v>276</v>
      </c>
      <c r="D296" s="24" t="s">
        <v>33</v>
      </c>
      <c r="E296" s="103">
        <f>E294*5</f>
        <v>300</v>
      </c>
      <c r="F296" s="155"/>
      <c r="G296" s="153"/>
    </row>
    <row r="297" spans="1:7" ht="16.5">
      <c r="A297" s="24">
        <f aca="true" t="shared" si="7" ref="A297:A324">A296+1</f>
        <v>65</v>
      </c>
      <c r="B297" s="20"/>
      <c r="C297" s="30" t="s">
        <v>277</v>
      </c>
      <c r="D297" s="24" t="s">
        <v>15</v>
      </c>
      <c r="E297" s="122">
        <f>E294*1.05</f>
        <v>63</v>
      </c>
      <c r="F297" s="155"/>
      <c r="G297" s="153"/>
    </row>
    <row r="298" spans="1:7" ht="16.5">
      <c r="A298" s="24">
        <f t="shared" si="7"/>
        <v>66</v>
      </c>
      <c r="B298" s="20"/>
      <c r="C298" s="30" t="s">
        <v>278</v>
      </c>
      <c r="D298" s="24" t="s">
        <v>33</v>
      </c>
      <c r="E298" s="103">
        <f>E294*0.4</f>
        <v>24</v>
      </c>
      <c r="F298" s="155"/>
      <c r="G298" s="153"/>
    </row>
    <row r="299" spans="1:7" ht="16.5">
      <c r="A299" s="24">
        <f t="shared" si="7"/>
        <v>67</v>
      </c>
      <c r="B299" s="20"/>
      <c r="C299" s="30" t="s">
        <v>182</v>
      </c>
      <c r="D299" s="24" t="s">
        <v>15</v>
      </c>
      <c r="E299" s="103">
        <f>E294</f>
        <v>60</v>
      </c>
      <c r="F299" s="155"/>
      <c r="G299" s="153"/>
    </row>
    <row r="300" spans="1:7" ht="16.5">
      <c r="A300" s="24">
        <f t="shared" si="7"/>
        <v>68</v>
      </c>
      <c r="B300" s="20"/>
      <c r="C300" s="26" t="s">
        <v>279</v>
      </c>
      <c r="D300" s="58"/>
      <c r="E300" s="122"/>
      <c r="F300" s="155"/>
      <c r="G300" s="153"/>
    </row>
    <row r="301" spans="1:7" ht="25.5">
      <c r="A301" s="24">
        <f t="shared" si="7"/>
        <v>69</v>
      </c>
      <c r="B301" s="20"/>
      <c r="C301" s="39" t="s">
        <v>280</v>
      </c>
      <c r="D301" s="58" t="s">
        <v>143</v>
      </c>
      <c r="E301" s="122">
        <v>122.6</v>
      </c>
      <c r="F301" s="155"/>
      <c r="G301" s="153"/>
    </row>
    <row r="302" spans="1:7" ht="16.5">
      <c r="A302" s="24">
        <f t="shared" si="7"/>
        <v>70</v>
      </c>
      <c r="B302" s="20"/>
      <c r="C302" s="59" t="s">
        <v>281</v>
      </c>
      <c r="D302" s="58" t="s">
        <v>143</v>
      </c>
      <c r="E302" s="122">
        <f>E301*1.05</f>
        <v>128.73</v>
      </c>
      <c r="F302" s="155"/>
      <c r="G302" s="153"/>
    </row>
    <row r="303" spans="1:7" ht="38.25">
      <c r="A303" s="24">
        <f t="shared" si="7"/>
        <v>71</v>
      </c>
      <c r="B303" s="20"/>
      <c r="C303" s="39" t="s">
        <v>282</v>
      </c>
      <c r="D303" s="58" t="s">
        <v>143</v>
      </c>
      <c r="E303" s="122">
        <v>122.6</v>
      </c>
      <c r="F303" s="155"/>
      <c r="G303" s="153"/>
    </row>
    <row r="304" spans="1:7" ht="16.5">
      <c r="A304" s="24">
        <f t="shared" si="7"/>
        <v>72</v>
      </c>
      <c r="B304" s="20"/>
      <c r="C304" s="59" t="s">
        <v>271</v>
      </c>
      <c r="D304" s="58" t="s">
        <v>272</v>
      </c>
      <c r="E304" s="122">
        <v>11.92</v>
      </c>
      <c r="F304" s="155"/>
      <c r="G304" s="153"/>
    </row>
    <row r="305" spans="1:7" ht="16.5">
      <c r="A305" s="24">
        <f t="shared" si="7"/>
        <v>73</v>
      </c>
      <c r="B305" s="20"/>
      <c r="C305" s="59" t="s">
        <v>273</v>
      </c>
      <c r="D305" s="58" t="s">
        <v>143</v>
      </c>
      <c r="E305" s="122">
        <f>E303</f>
        <v>122.6</v>
      </c>
      <c r="F305" s="155"/>
      <c r="G305" s="153"/>
    </row>
    <row r="306" spans="1:7" ht="25.5">
      <c r="A306" s="24">
        <f t="shared" si="7"/>
        <v>74</v>
      </c>
      <c r="B306" s="20"/>
      <c r="C306" s="34" t="s">
        <v>283</v>
      </c>
      <c r="D306" s="24" t="s">
        <v>15</v>
      </c>
      <c r="E306" s="103">
        <v>122.6</v>
      </c>
      <c r="F306" s="155"/>
      <c r="G306" s="153"/>
    </row>
    <row r="307" spans="1:7" ht="16.5">
      <c r="A307" s="24">
        <f t="shared" si="7"/>
        <v>75</v>
      </c>
      <c r="B307" s="20"/>
      <c r="C307" s="30" t="s">
        <v>275</v>
      </c>
      <c r="D307" s="24" t="s">
        <v>33</v>
      </c>
      <c r="E307" s="122">
        <f>E306*0.22</f>
        <v>26.971999999999998</v>
      </c>
      <c r="F307" s="155"/>
      <c r="G307" s="153"/>
    </row>
    <row r="308" spans="1:7" ht="16.5">
      <c r="A308" s="24">
        <f t="shared" si="7"/>
        <v>76</v>
      </c>
      <c r="B308" s="20"/>
      <c r="C308" s="30" t="s">
        <v>284</v>
      </c>
      <c r="D308" s="24" t="s">
        <v>33</v>
      </c>
      <c r="E308" s="122">
        <f>E306*0.3</f>
        <v>36.779999999999994</v>
      </c>
      <c r="F308" s="155"/>
      <c r="G308" s="153"/>
    </row>
    <row r="309" spans="1:7" ht="16.5">
      <c r="A309" s="24">
        <f t="shared" si="7"/>
        <v>77</v>
      </c>
      <c r="B309" s="20"/>
      <c r="C309" s="30" t="s">
        <v>285</v>
      </c>
      <c r="D309" s="24" t="s">
        <v>15</v>
      </c>
      <c r="E309" s="122">
        <f>E306*1.15</f>
        <v>140.98999999999998</v>
      </c>
      <c r="F309" s="155"/>
      <c r="G309" s="153"/>
    </row>
    <row r="310" spans="1:7" ht="25.5">
      <c r="A310" s="24">
        <f t="shared" si="7"/>
        <v>78</v>
      </c>
      <c r="B310" s="20"/>
      <c r="C310" s="34" t="s">
        <v>274</v>
      </c>
      <c r="D310" s="24" t="s">
        <v>15</v>
      </c>
      <c r="E310" s="103">
        <v>152</v>
      </c>
      <c r="F310" s="155"/>
      <c r="G310" s="153"/>
    </row>
    <row r="311" spans="1:7" ht="16.5">
      <c r="A311" s="24">
        <f t="shared" si="7"/>
        <v>79</v>
      </c>
      <c r="B311" s="20"/>
      <c r="C311" s="30" t="s">
        <v>275</v>
      </c>
      <c r="D311" s="24" t="s">
        <v>33</v>
      </c>
      <c r="E311" s="122">
        <f>E310*0.22</f>
        <v>33.44</v>
      </c>
      <c r="F311" s="155"/>
      <c r="G311" s="153"/>
    </row>
    <row r="312" spans="1:7" ht="16.5">
      <c r="A312" s="24">
        <f t="shared" si="7"/>
        <v>80</v>
      </c>
      <c r="B312" s="20"/>
      <c r="C312" s="30" t="s">
        <v>276</v>
      </c>
      <c r="D312" s="24" t="s">
        <v>33</v>
      </c>
      <c r="E312" s="103">
        <f>E310*5</f>
        <v>760</v>
      </c>
      <c r="F312" s="155"/>
      <c r="G312" s="153"/>
    </row>
    <row r="313" spans="1:7" ht="16.5">
      <c r="A313" s="24">
        <f t="shared" si="7"/>
        <v>81</v>
      </c>
      <c r="B313" s="20"/>
      <c r="C313" s="30" t="s">
        <v>277</v>
      </c>
      <c r="D313" s="24" t="s">
        <v>15</v>
      </c>
      <c r="E313" s="122">
        <f>E310*1.05</f>
        <v>159.6</v>
      </c>
      <c r="F313" s="155"/>
      <c r="G313" s="153"/>
    </row>
    <row r="314" spans="1:7" ht="16.5">
      <c r="A314" s="24">
        <f t="shared" si="7"/>
        <v>82</v>
      </c>
      <c r="B314" s="20"/>
      <c r="C314" s="30" t="s">
        <v>278</v>
      </c>
      <c r="D314" s="24" t="s">
        <v>33</v>
      </c>
      <c r="E314" s="103">
        <f>E310*0.4</f>
        <v>60.800000000000004</v>
      </c>
      <c r="F314" s="155"/>
      <c r="G314" s="153"/>
    </row>
    <row r="315" spans="1:7" ht="16.5">
      <c r="A315" s="24">
        <f t="shared" si="7"/>
        <v>83</v>
      </c>
      <c r="B315" s="20"/>
      <c r="C315" s="30" t="s">
        <v>182</v>
      </c>
      <c r="D315" s="24" t="s">
        <v>15</v>
      </c>
      <c r="E315" s="103">
        <f>E310</f>
        <v>152</v>
      </c>
      <c r="F315" s="155"/>
      <c r="G315" s="153"/>
    </row>
    <row r="316" spans="1:7" ht="25.5">
      <c r="A316" s="24">
        <f t="shared" si="7"/>
        <v>84</v>
      </c>
      <c r="B316" s="20"/>
      <c r="C316" s="98" t="s">
        <v>286</v>
      </c>
      <c r="D316" s="24" t="s">
        <v>15</v>
      </c>
      <c r="E316" s="103">
        <v>25</v>
      </c>
      <c r="F316" s="155"/>
      <c r="G316" s="153"/>
    </row>
    <row r="317" spans="1:7" ht="16.5">
      <c r="A317" s="24">
        <f t="shared" si="7"/>
        <v>85</v>
      </c>
      <c r="B317" s="20"/>
      <c r="C317" s="99" t="s">
        <v>287</v>
      </c>
      <c r="D317" s="24" t="s">
        <v>74</v>
      </c>
      <c r="E317" s="103">
        <v>1</v>
      </c>
      <c r="F317" s="155"/>
      <c r="G317" s="153"/>
    </row>
    <row r="318" spans="1:7" ht="16.5">
      <c r="A318" s="24">
        <f t="shared" si="7"/>
        <v>86</v>
      </c>
      <c r="B318" s="20"/>
      <c r="C318" s="99" t="s">
        <v>288</v>
      </c>
      <c r="D318" s="24" t="s">
        <v>74</v>
      </c>
      <c r="E318" s="103">
        <v>8</v>
      </c>
      <c r="F318" s="155"/>
      <c r="G318" s="153"/>
    </row>
    <row r="319" spans="1:7" ht="16.5">
      <c r="A319" s="24">
        <f t="shared" si="7"/>
        <v>87</v>
      </c>
      <c r="B319" s="20"/>
      <c r="C319" s="99" t="s">
        <v>289</v>
      </c>
      <c r="D319" s="24" t="s">
        <v>74</v>
      </c>
      <c r="E319" s="103">
        <v>4</v>
      </c>
      <c r="F319" s="155"/>
      <c r="G319" s="153"/>
    </row>
    <row r="320" spans="1:7" ht="16.5">
      <c r="A320" s="24">
        <f t="shared" si="7"/>
        <v>88</v>
      </c>
      <c r="B320" s="20"/>
      <c r="C320" s="99" t="s">
        <v>290</v>
      </c>
      <c r="D320" s="24" t="s">
        <v>74</v>
      </c>
      <c r="E320" s="103">
        <v>2</v>
      </c>
      <c r="F320" s="155"/>
      <c r="G320" s="153"/>
    </row>
    <row r="321" spans="1:7" ht="16.5">
      <c r="A321" s="24">
        <f t="shared" si="7"/>
        <v>89</v>
      </c>
      <c r="B321" s="20"/>
      <c r="C321" s="60" t="s">
        <v>291</v>
      </c>
      <c r="D321" s="24" t="s">
        <v>74</v>
      </c>
      <c r="E321" s="103">
        <v>1</v>
      </c>
      <c r="F321" s="155"/>
      <c r="G321" s="153"/>
    </row>
    <row r="322" spans="1:7" ht="38.25">
      <c r="A322" s="24">
        <f t="shared" si="7"/>
        <v>90</v>
      </c>
      <c r="B322" s="20"/>
      <c r="C322" s="27" t="s">
        <v>292</v>
      </c>
      <c r="D322" s="24" t="s">
        <v>74</v>
      </c>
      <c r="E322" s="122">
        <v>2</v>
      </c>
      <c r="F322" s="155"/>
      <c r="G322" s="153"/>
    </row>
    <row r="323" spans="1:7" ht="16.5">
      <c r="A323" s="24">
        <f t="shared" si="7"/>
        <v>91</v>
      </c>
      <c r="B323" s="89"/>
      <c r="C323" s="41" t="s">
        <v>293</v>
      </c>
      <c r="D323" s="24" t="s">
        <v>74</v>
      </c>
      <c r="E323" s="122">
        <v>2</v>
      </c>
      <c r="F323" s="155"/>
      <c r="G323" s="153"/>
    </row>
    <row r="324" spans="1:7" ht="16.5">
      <c r="A324" s="24">
        <f t="shared" si="7"/>
        <v>92</v>
      </c>
      <c r="B324" s="89"/>
      <c r="C324" s="41" t="s">
        <v>294</v>
      </c>
      <c r="D324" s="24" t="s">
        <v>74</v>
      </c>
      <c r="E324" s="122">
        <v>2</v>
      </c>
      <c r="F324" s="155"/>
      <c r="G324" s="153"/>
    </row>
    <row r="325" spans="1:7" ht="16.5">
      <c r="A325" s="24">
        <v>93</v>
      </c>
      <c r="B325" s="89"/>
      <c r="C325" s="27" t="s">
        <v>295</v>
      </c>
      <c r="D325" s="24"/>
      <c r="E325" s="122" t="s">
        <v>296</v>
      </c>
      <c r="F325" s="155"/>
      <c r="G325" s="153"/>
    </row>
    <row r="326" spans="1:7" ht="16.5">
      <c r="A326" s="24">
        <v>94</v>
      </c>
      <c r="B326" s="89"/>
      <c r="C326" s="27" t="s">
        <v>297</v>
      </c>
      <c r="D326" s="24"/>
      <c r="E326" s="122" t="s">
        <v>296</v>
      </c>
      <c r="F326" s="155"/>
      <c r="G326" s="153"/>
    </row>
    <row r="327" spans="1:7" ht="16.5">
      <c r="A327" s="24">
        <v>95</v>
      </c>
      <c r="B327" s="89"/>
      <c r="C327" s="34" t="s">
        <v>298</v>
      </c>
      <c r="D327" s="24" t="s">
        <v>74</v>
      </c>
      <c r="E327" s="122">
        <v>1</v>
      </c>
      <c r="F327" s="155"/>
      <c r="G327" s="153"/>
    </row>
    <row r="328" spans="1:7" ht="16.5">
      <c r="A328" s="46">
        <v>12</v>
      </c>
      <c r="B328" s="89"/>
      <c r="C328" s="61" t="s">
        <v>299</v>
      </c>
      <c r="D328" s="24"/>
      <c r="E328" s="122"/>
      <c r="F328" s="155"/>
      <c r="G328" s="153"/>
    </row>
    <row r="329" spans="1:7" ht="16.5">
      <c r="A329" s="24">
        <v>1</v>
      </c>
      <c r="B329" s="89"/>
      <c r="C329" s="57" t="s">
        <v>300</v>
      </c>
      <c r="D329" s="24" t="s">
        <v>301</v>
      </c>
      <c r="E329" s="132">
        <v>263</v>
      </c>
      <c r="F329" s="155"/>
      <c r="G329" s="153"/>
    </row>
    <row r="330" spans="1:7" ht="16.5">
      <c r="A330" s="24">
        <v>2</v>
      </c>
      <c r="B330" s="89"/>
      <c r="C330" s="57" t="s">
        <v>302</v>
      </c>
      <c r="D330" s="24" t="s">
        <v>301</v>
      </c>
      <c r="E330" s="132">
        <v>22</v>
      </c>
      <c r="F330" s="155"/>
      <c r="G330" s="153"/>
    </row>
    <row r="331" spans="1:7" ht="16.5">
      <c r="A331" s="24">
        <v>3</v>
      </c>
      <c r="B331" s="89"/>
      <c r="C331" s="57" t="s">
        <v>303</v>
      </c>
      <c r="D331" s="24" t="s">
        <v>301</v>
      </c>
      <c r="E331" s="132">
        <v>84</v>
      </c>
      <c r="F331" s="155"/>
      <c r="G331" s="153"/>
    </row>
    <row r="332" spans="1:7" ht="16.5">
      <c r="A332" s="24">
        <v>4</v>
      </c>
      <c r="B332" s="89"/>
      <c r="C332" s="57" t="s">
        <v>304</v>
      </c>
      <c r="D332" s="24" t="s">
        <v>301</v>
      </c>
      <c r="E332" s="132">
        <v>110</v>
      </c>
      <c r="F332" s="155"/>
      <c r="G332" s="153"/>
    </row>
    <row r="333" spans="1:7" ht="16.5">
      <c r="A333" s="24">
        <v>5</v>
      </c>
      <c r="B333" s="89"/>
      <c r="C333" s="57" t="s">
        <v>305</v>
      </c>
      <c r="D333" s="24" t="s">
        <v>301</v>
      </c>
      <c r="E333" s="132">
        <v>86</v>
      </c>
      <c r="F333" s="155"/>
      <c r="G333" s="153"/>
    </row>
    <row r="334" spans="1:7" ht="16.5">
      <c r="A334" s="24">
        <v>6</v>
      </c>
      <c r="B334" s="89"/>
      <c r="C334" s="57" t="s">
        <v>306</v>
      </c>
      <c r="D334" s="24" t="s">
        <v>301</v>
      </c>
      <c r="E334" s="132">
        <v>6</v>
      </c>
      <c r="F334" s="155"/>
      <c r="G334" s="153"/>
    </row>
    <row r="335" spans="1:7" ht="38.25">
      <c r="A335" s="24">
        <v>7</v>
      </c>
      <c r="B335" s="89"/>
      <c r="C335" s="57" t="s">
        <v>307</v>
      </c>
      <c r="D335" s="24" t="s">
        <v>308</v>
      </c>
      <c r="E335" s="103">
        <v>6</v>
      </c>
      <c r="F335" s="155"/>
      <c r="G335" s="153"/>
    </row>
    <row r="336" spans="1:7" ht="38.25">
      <c r="A336" s="24">
        <f aca="true" t="shared" si="8" ref="A336:A350">A335+1</f>
        <v>8</v>
      </c>
      <c r="B336" s="89"/>
      <c r="C336" s="57" t="s">
        <v>309</v>
      </c>
      <c r="D336" s="24" t="s">
        <v>308</v>
      </c>
      <c r="E336" s="103">
        <v>5</v>
      </c>
      <c r="F336" s="155"/>
      <c r="G336" s="153"/>
    </row>
    <row r="337" spans="1:7" ht="38.25">
      <c r="A337" s="24">
        <f t="shared" si="8"/>
        <v>9</v>
      </c>
      <c r="B337" s="89"/>
      <c r="C337" s="57" t="s">
        <v>310</v>
      </c>
      <c r="D337" s="24" t="s">
        <v>308</v>
      </c>
      <c r="E337" s="103">
        <v>2</v>
      </c>
      <c r="F337" s="155"/>
      <c r="G337" s="153"/>
    </row>
    <row r="338" spans="1:7" ht="38.25">
      <c r="A338" s="24">
        <f t="shared" si="8"/>
        <v>10</v>
      </c>
      <c r="B338" s="89"/>
      <c r="C338" s="57" t="s">
        <v>311</v>
      </c>
      <c r="D338" s="24" t="s">
        <v>308</v>
      </c>
      <c r="E338" s="103">
        <v>8</v>
      </c>
      <c r="F338" s="155"/>
      <c r="G338" s="153"/>
    </row>
    <row r="339" spans="1:7" ht="38.25">
      <c r="A339" s="24">
        <f t="shared" si="8"/>
        <v>11</v>
      </c>
      <c r="B339" s="89"/>
      <c r="C339" s="57" t="s">
        <v>312</v>
      </c>
      <c r="D339" s="24" t="s">
        <v>308</v>
      </c>
      <c r="E339" s="103">
        <v>3</v>
      </c>
      <c r="F339" s="155"/>
      <c r="G339" s="153"/>
    </row>
    <row r="340" spans="1:7" ht="38.25">
      <c r="A340" s="24">
        <f t="shared" si="8"/>
        <v>12</v>
      </c>
      <c r="B340" s="89"/>
      <c r="C340" s="57" t="s">
        <v>313</v>
      </c>
      <c r="D340" s="24" t="s">
        <v>308</v>
      </c>
      <c r="E340" s="103">
        <v>2</v>
      </c>
      <c r="F340" s="155"/>
      <c r="G340" s="153"/>
    </row>
    <row r="341" spans="1:7" ht="38.25">
      <c r="A341" s="24">
        <f t="shared" si="8"/>
        <v>13</v>
      </c>
      <c r="B341" s="89"/>
      <c r="C341" s="57" t="s">
        <v>314</v>
      </c>
      <c r="D341" s="24" t="s">
        <v>308</v>
      </c>
      <c r="E341" s="103">
        <v>14</v>
      </c>
      <c r="F341" s="155"/>
      <c r="G341" s="153"/>
    </row>
    <row r="342" spans="1:7" ht="38.25">
      <c r="A342" s="24">
        <f t="shared" si="8"/>
        <v>14</v>
      </c>
      <c r="B342" s="89"/>
      <c r="C342" s="57" t="s">
        <v>315</v>
      </c>
      <c r="D342" s="24" t="s">
        <v>308</v>
      </c>
      <c r="E342" s="103">
        <v>1</v>
      </c>
      <c r="F342" s="155"/>
      <c r="G342" s="153"/>
    </row>
    <row r="343" spans="1:7" ht="38.25">
      <c r="A343" s="24">
        <f t="shared" si="8"/>
        <v>15</v>
      </c>
      <c r="B343" s="89"/>
      <c r="C343" s="57" t="s">
        <v>316</v>
      </c>
      <c r="D343" s="24" t="s">
        <v>308</v>
      </c>
      <c r="E343" s="103">
        <v>1</v>
      </c>
      <c r="F343" s="155"/>
      <c r="G343" s="153"/>
    </row>
    <row r="344" spans="1:7" ht="16.5">
      <c r="A344" s="24">
        <f t="shared" si="8"/>
        <v>16</v>
      </c>
      <c r="B344" s="89"/>
      <c r="C344" s="57" t="s">
        <v>317</v>
      </c>
      <c r="D344" s="24" t="s">
        <v>37</v>
      </c>
      <c r="E344" s="103">
        <v>4</v>
      </c>
      <c r="F344" s="155"/>
      <c r="G344" s="153"/>
    </row>
    <row r="345" spans="1:7" ht="16.5">
      <c r="A345" s="24">
        <f t="shared" si="8"/>
        <v>17</v>
      </c>
      <c r="B345" s="89"/>
      <c r="C345" s="57" t="s">
        <v>318</v>
      </c>
      <c r="D345" s="24" t="s">
        <v>37</v>
      </c>
      <c r="E345" s="103">
        <v>42</v>
      </c>
      <c r="F345" s="155"/>
      <c r="G345" s="153"/>
    </row>
    <row r="346" spans="1:7" ht="16.5">
      <c r="A346" s="24">
        <f t="shared" si="8"/>
        <v>18</v>
      </c>
      <c r="B346" s="89"/>
      <c r="C346" s="57" t="s">
        <v>319</v>
      </c>
      <c r="D346" s="24" t="s">
        <v>37</v>
      </c>
      <c r="E346" s="103">
        <v>4</v>
      </c>
      <c r="F346" s="155"/>
      <c r="G346" s="153"/>
    </row>
    <row r="347" spans="1:7" ht="16.5">
      <c r="A347" s="24">
        <f t="shared" si="8"/>
        <v>19</v>
      </c>
      <c r="B347" s="89"/>
      <c r="C347" s="100" t="s">
        <v>320</v>
      </c>
      <c r="D347" s="24" t="s">
        <v>308</v>
      </c>
      <c r="E347" s="133">
        <v>1</v>
      </c>
      <c r="F347" s="155"/>
      <c r="G347" s="153"/>
    </row>
    <row r="348" spans="1:7" ht="16.5">
      <c r="A348" s="24">
        <f t="shared" si="8"/>
        <v>20</v>
      </c>
      <c r="B348" s="89"/>
      <c r="C348" s="57" t="s">
        <v>321</v>
      </c>
      <c r="D348" s="24" t="s">
        <v>308</v>
      </c>
      <c r="E348" s="133">
        <v>1</v>
      </c>
      <c r="F348" s="155"/>
      <c r="G348" s="153"/>
    </row>
    <row r="349" spans="1:7" ht="25.5">
      <c r="A349" s="24">
        <f t="shared" si="8"/>
        <v>21</v>
      </c>
      <c r="B349" s="89"/>
      <c r="C349" s="57" t="s">
        <v>322</v>
      </c>
      <c r="D349" s="24" t="s">
        <v>308</v>
      </c>
      <c r="E349" s="133">
        <v>1</v>
      </c>
      <c r="F349" s="155"/>
      <c r="G349" s="153"/>
    </row>
    <row r="350" spans="1:7" ht="16.5">
      <c r="A350" s="24">
        <f t="shared" si="8"/>
        <v>22</v>
      </c>
      <c r="B350" s="89"/>
      <c r="C350" s="57" t="s">
        <v>135</v>
      </c>
      <c r="D350" s="24" t="s">
        <v>308</v>
      </c>
      <c r="E350" s="133">
        <v>1</v>
      </c>
      <c r="F350" s="155"/>
      <c r="G350" s="153"/>
    </row>
    <row r="351" spans="1:7" ht="16.5">
      <c r="A351" s="24"/>
      <c r="B351" s="89"/>
      <c r="C351" s="46" t="s">
        <v>323</v>
      </c>
      <c r="D351" s="24"/>
      <c r="E351" s="133"/>
      <c r="F351" s="155"/>
      <c r="G351" s="153"/>
    </row>
    <row r="352" spans="1:7" ht="51">
      <c r="A352" s="24"/>
      <c r="B352" s="89"/>
      <c r="C352" s="101" t="s">
        <v>324</v>
      </c>
      <c r="D352" s="102" t="s">
        <v>308</v>
      </c>
      <c r="E352" s="103">
        <v>1</v>
      </c>
      <c r="F352" s="155"/>
      <c r="G352" s="153"/>
    </row>
    <row r="353" spans="1:7" ht="16.5">
      <c r="A353" s="24"/>
      <c r="B353" s="89"/>
      <c r="C353" s="104" t="s">
        <v>325</v>
      </c>
      <c r="D353" s="40" t="s">
        <v>37</v>
      </c>
      <c r="E353" s="134">
        <v>2</v>
      </c>
      <c r="F353" s="155"/>
      <c r="G353" s="153"/>
    </row>
    <row r="354" spans="1:7" ht="16.5">
      <c r="A354" s="24"/>
      <c r="B354" s="89"/>
      <c r="C354" s="104" t="s">
        <v>326</v>
      </c>
      <c r="D354" s="40" t="s">
        <v>37</v>
      </c>
      <c r="E354" s="134">
        <v>3</v>
      </c>
      <c r="F354" s="155"/>
      <c r="G354" s="153"/>
    </row>
    <row r="355" spans="1:7" ht="16.5">
      <c r="A355" s="24"/>
      <c r="B355" s="89"/>
      <c r="C355" s="104" t="s">
        <v>327</v>
      </c>
      <c r="D355" s="40" t="s">
        <v>37</v>
      </c>
      <c r="E355" s="134">
        <v>2</v>
      </c>
      <c r="F355" s="155"/>
      <c r="G355" s="153"/>
    </row>
    <row r="356" spans="1:7" ht="16.5">
      <c r="A356" s="24"/>
      <c r="B356" s="89"/>
      <c r="C356" s="104" t="s">
        <v>328</v>
      </c>
      <c r="D356" s="40" t="s">
        <v>37</v>
      </c>
      <c r="E356" s="103">
        <v>1</v>
      </c>
      <c r="F356" s="155"/>
      <c r="G356" s="153"/>
    </row>
    <row r="357" spans="1:7" ht="16.5">
      <c r="A357" s="24"/>
      <c r="B357" s="89"/>
      <c r="C357" s="104" t="s">
        <v>329</v>
      </c>
      <c r="D357" s="40" t="s">
        <v>37</v>
      </c>
      <c r="E357" s="134">
        <v>1</v>
      </c>
      <c r="F357" s="155"/>
      <c r="G357" s="153"/>
    </row>
    <row r="358" spans="1:7" ht="16.5">
      <c r="A358" s="24"/>
      <c r="B358" s="89"/>
      <c r="C358" s="104" t="s">
        <v>330</v>
      </c>
      <c r="D358" s="40" t="s">
        <v>37</v>
      </c>
      <c r="E358" s="134">
        <v>1</v>
      </c>
      <c r="F358" s="155"/>
      <c r="G358" s="153"/>
    </row>
    <row r="359" spans="1:7" ht="16.5">
      <c r="A359" s="24"/>
      <c r="B359" s="89"/>
      <c r="C359" s="104" t="s">
        <v>331</v>
      </c>
      <c r="D359" s="40" t="s">
        <v>37</v>
      </c>
      <c r="E359" s="134">
        <v>2</v>
      </c>
      <c r="F359" s="155"/>
      <c r="G359" s="153"/>
    </row>
    <row r="360" spans="1:7" ht="16.5">
      <c r="A360" s="24"/>
      <c r="B360" s="89"/>
      <c r="C360" s="104" t="s">
        <v>332</v>
      </c>
      <c r="D360" s="40" t="s">
        <v>37</v>
      </c>
      <c r="E360" s="134">
        <v>2</v>
      </c>
      <c r="F360" s="155"/>
      <c r="G360" s="153"/>
    </row>
    <row r="361" spans="1:7" ht="16.5">
      <c r="A361" s="24"/>
      <c r="B361" s="89"/>
      <c r="C361" s="104" t="s">
        <v>333</v>
      </c>
      <c r="D361" s="40" t="s">
        <v>58</v>
      </c>
      <c r="E361" s="127">
        <v>22</v>
      </c>
      <c r="F361" s="155"/>
      <c r="G361" s="153"/>
    </row>
    <row r="362" spans="1:7" ht="16.5">
      <c r="A362" s="63"/>
      <c r="B362" s="105"/>
      <c r="C362" s="72" t="s">
        <v>334</v>
      </c>
      <c r="D362" s="106" t="s">
        <v>308</v>
      </c>
      <c r="E362" s="135">
        <v>1</v>
      </c>
      <c r="F362" s="155"/>
      <c r="G362" s="153"/>
    </row>
    <row r="363" spans="1:7" ht="16.5">
      <c r="A363" s="24"/>
      <c r="B363" s="89"/>
      <c r="C363" s="107" t="s">
        <v>335</v>
      </c>
      <c r="D363" s="108" t="s">
        <v>308</v>
      </c>
      <c r="E363" s="136">
        <v>1</v>
      </c>
      <c r="F363" s="155"/>
      <c r="G363" s="153"/>
    </row>
    <row r="364" spans="1:7" ht="16.5">
      <c r="A364" s="24"/>
      <c r="B364" s="89"/>
      <c r="C364" s="109" t="s">
        <v>336</v>
      </c>
      <c r="D364" s="108"/>
      <c r="E364" s="136"/>
      <c r="F364" s="155"/>
      <c r="G364" s="153"/>
    </row>
    <row r="365" spans="1:7" ht="16.5">
      <c r="A365" s="24"/>
      <c r="B365" s="89"/>
      <c r="C365" s="110" t="s">
        <v>337</v>
      </c>
      <c r="D365" s="111" t="s">
        <v>37</v>
      </c>
      <c r="E365" s="137">
        <v>1</v>
      </c>
      <c r="F365" s="155"/>
      <c r="G365" s="153"/>
    </row>
    <row r="366" spans="1:7" ht="16.5">
      <c r="A366" s="66"/>
      <c r="B366" s="112"/>
      <c r="C366" s="73" t="s">
        <v>338</v>
      </c>
      <c r="D366" s="111" t="s">
        <v>37</v>
      </c>
      <c r="E366" s="138">
        <v>1</v>
      </c>
      <c r="F366" s="155"/>
      <c r="G366" s="153"/>
    </row>
    <row r="367" spans="1:7" ht="16.5">
      <c r="A367" s="24"/>
      <c r="B367" s="89"/>
      <c r="C367" s="113" t="s">
        <v>339</v>
      </c>
      <c r="D367" s="111" t="s">
        <v>37</v>
      </c>
      <c r="E367" s="138">
        <v>1</v>
      </c>
      <c r="F367" s="155"/>
      <c r="G367" s="153"/>
    </row>
    <row r="368" spans="1:7" ht="16.5">
      <c r="A368" s="24"/>
      <c r="B368" s="89"/>
      <c r="C368" s="57" t="s">
        <v>340</v>
      </c>
      <c r="D368" s="111" t="s">
        <v>37</v>
      </c>
      <c r="E368" s="138">
        <v>3</v>
      </c>
      <c r="F368" s="155"/>
      <c r="G368" s="153"/>
    </row>
    <row r="369" spans="1:7" ht="16.5">
      <c r="A369" s="24"/>
      <c r="B369" s="89"/>
      <c r="C369" s="57" t="s">
        <v>341</v>
      </c>
      <c r="D369" s="111" t="s">
        <v>37</v>
      </c>
      <c r="E369" s="138">
        <v>1</v>
      </c>
      <c r="F369" s="155"/>
      <c r="G369" s="153"/>
    </row>
    <row r="370" spans="1:7" ht="16.5">
      <c r="A370" s="24"/>
      <c r="B370" s="89"/>
      <c r="C370" s="57" t="s">
        <v>342</v>
      </c>
      <c r="D370" s="111" t="s">
        <v>37</v>
      </c>
      <c r="E370" s="138">
        <v>4</v>
      </c>
      <c r="F370" s="155"/>
      <c r="G370" s="153"/>
    </row>
    <row r="371" spans="1:7" ht="16.5">
      <c r="A371" s="24"/>
      <c r="B371" s="89"/>
      <c r="C371" s="113" t="s">
        <v>343</v>
      </c>
      <c r="D371" s="111" t="s">
        <v>37</v>
      </c>
      <c r="E371" s="138">
        <v>2</v>
      </c>
      <c r="F371" s="155"/>
      <c r="G371" s="153"/>
    </row>
    <row r="372" spans="1:7" ht="16.5">
      <c r="A372" s="24"/>
      <c r="B372" s="89"/>
      <c r="C372" s="113" t="s">
        <v>344</v>
      </c>
      <c r="D372" s="111" t="s">
        <v>37</v>
      </c>
      <c r="E372" s="138">
        <v>2</v>
      </c>
      <c r="F372" s="155"/>
      <c r="G372" s="153"/>
    </row>
    <row r="373" spans="1:7" ht="16.5">
      <c r="A373" s="24"/>
      <c r="B373" s="89"/>
      <c r="C373" s="57" t="s">
        <v>345</v>
      </c>
      <c r="D373" s="111" t="s">
        <v>37</v>
      </c>
      <c r="E373" s="138">
        <v>1</v>
      </c>
      <c r="F373" s="155"/>
      <c r="G373" s="153"/>
    </row>
    <row r="374" spans="1:7" ht="16.5">
      <c r="A374" s="24"/>
      <c r="B374" s="89"/>
      <c r="C374" s="57" t="s">
        <v>346</v>
      </c>
      <c r="D374" s="111" t="s">
        <v>37</v>
      </c>
      <c r="E374" s="138">
        <v>1</v>
      </c>
      <c r="F374" s="155"/>
      <c r="G374" s="153"/>
    </row>
    <row r="375" spans="1:7" ht="16.5">
      <c r="A375" s="24"/>
      <c r="B375" s="89"/>
      <c r="C375" s="57" t="s">
        <v>347</v>
      </c>
      <c r="D375" s="102" t="s">
        <v>348</v>
      </c>
      <c r="E375" s="138">
        <v>4</v>
      </c>
      <c r="F375" s="155"/>
      <c r="G375" s="153"/>
    </row>
    <row r="376" spans="1:7" ht="25.5">
      <c r="A376" s="24"/>
      <c r="B376" s="89"/>
      <c r="C376" s="57" t="s">
        <v>349</v>
      </c>
      <c r="D376" s="111" t="s">
        <v>348</v>
      </c>
      <c r="E376" s="138">
        <v>4</v>
      </c>
      <c r="F376" s="155"/>
      <c r="G376" s="153"/>
    </row>
    <row r="377" spans="1:7" ht="16.5">
      <c r="A377" s="24"/>
      <c r="B377" s="89"/>
      <c r="C377" s="57" t="s">
        <v>350</v>
      </c>
      <c r="D377" s="111" t="s">
        <v>37</v>
      </c>
      <c r="E377" s="138">
        <v>1</v>
      </c>
      <c r="F377" s="155"/>
      <c r="G377" s="153"/>
    </row>
    <row r="378" spans="1:7" ht="16.5">
      <c r="A378" s="24"/>
      <c r="B378" s="89"/>
      <c r="C378" s="57" t="s">
        <v>351</v>
      </c>
      <c r="D378" s="111" t="s">
        <v>90</v>
      </c>
      <c r="E378" s="138">
        <v>120</v>
      </c>
      <c r="F378" s="155"/>
      <c r="G378" s="153"/>
    </row>
    <row r="379" spans="1:7" ht="16.5">
      <c r="A379" s="24"/>
      <c r="B379" s="89"/>
      <c r="C379" s="57" t="s">
        <v>334</v>
      </c>
      <c r="D379" s="108" t="s">
        <v>308</v>
      </c>
      <c r="E379" s="139">
        <v>1</v>
      </c>
      <c r="F379" s="155"/>
      <c r="G379" s="153"/>
    </row>
    <row r="380" spans="1:7" ht="16.5">
      <c r="A380" s="46">
        <v>13</v>
      </c>
      <c r="B380" s="89"/>
      <c r="C380" s="107" t="s">
        <v>321</v>
      </c>
      <c r="D380" s="108" t="s">
        <v>308</v>
      </c>
      <c r="E380" s="139">
        <v>1</v>
      </c>
      <c r="F380" s="155"/>
      <c r="G380" s="153"/>
    </row>
    <row r="381" spans="1:7" ht="16.5">
      <c r="A381" s="24" t="s">
        <v>352</v>
      </c>
      <c r="B381" s="89"/>
      <c r="C381" s="46" t="s">
        <v>353</v>
      </c>
      <c r="D381" s="24"/>
      <c r="E381" s="122"/>
      <c r="F381" s="155"/>
      <c r="G381" s="153"/>
    </row>
    <row r="382" spans="1:7" ht="38.25">
      <c r="A382" s="24">
        <v>2</v>
      </c>
      <c r="B382" s="105"/>
      <c r="C382" s="27" t="s">
        <v>354</v>
      </c>
      <c r="D382" s="62" t="s">
        <v>58</v>
      </c>
      <c r="E382" s="133">
        <v>156</v>
      </c>
      <c r="F382" s="155"/>
      <c r="G382" s="153"/>
    </row>
    <row r="383" spans="1:7" ht="16.5">
      <c r="A383" s="24">
        <f aca="true" t="shared" si="9" ref="A383:A414">A382+1</f>
        <v>3</v>
      </c>
      <c r="B383" s="105"/>
      <c r="C383" s="27" t="s">
        <v>355</v>
      </c>
      <c r="D383" s="62" t="s">
        <v>37</v>
      </c>
      <c r="E383" s="133">
        <v>16</v>
      </c>
      <c r="F383" s="155"/>
      <c r="G383" s="153"/>
    </row>
    <row r="384" spans="1:7" ht="25.5">
      <c r="A384" s="24">
        <f t="shared" si="9"/>
        <v>4</v>
      </c>
      <c r="B384" s="105"/>
      <c r="C384" s="27" t="s">
        <v>356</v>
      </c>
      <c r="D384" s="62" t="s">
        <v>37</v>
      </c>
      <c r="E384" s="133">
        <v>2</v>
      </c>
      <c r="F384" s="155"/>
      <c r="G384" s="153"/>
    </row>
    <row r="385" spans="1:7" ht="38.25">
      <c r="A385" s="24">
        <f t="shared" si="9"/>
        <v>5</v>
      </c>
      <c r="B385" s="105"/>
      <c r="C385" s="27" t="s">
        <v>357</v>
      </c>
      <c r="D385" s="62" t="s">
        <v>358</v>
      </c>
      <c r="E385" s="133">
        <v>1</v>
      </c>
      <c r="F385" s="155"/>
      <c r="G385" s="153"/>
    </row>
    <row r="386" spans="1:7" ht="38.25">
      <c r="A386" s="24">
        <f t="shared" si="9"/>
        <v>6</v>
      </c>
      <c r="B386" s="105"/>
      <c r="C386" s="27" t="s">
        <v>359</v>
      </c>
      <c r="D386" s="62" t="s">
        <v>358</v>
      </c>
      <c r="E386" s="133">
        <v>1</v>
      </c>
      <c r="F386" s="155"/>
      <c r="G386" s="153"/>
    </row>
    <row r="387" spans="1:7" ht="25.5">
      <c r="A387" s="24">
        <f t="shared" si="9"/>
        <v>7</v>
      </c>
      <c r="B387" s="105"/>
      <c r="C387" s="27" t="s">
        <v>360</v>
      </c>
      <c r="D387" s="62" t="s">
        <v>358</v>
      </c>
      <c r="E387" s="133">
        <v>1</v>
      </c>
      <c r="F387" s="155"/>
      <c r="G387" s="153"/>
    </row>
    <row r="388" spans="1:7" ht="16.5">
      <c r="A388" s="63">
        <f t="shared" si="9"/>
        <v>8</v>
      </c>
      <c r="B388" s="105"/>
      <c r="C388" s="64" t="s">
        <v>361</v>
      </c>
      <c r="D388" s="65" t="s">
        <v>58</v>
      </c>
      <c r="E388" s="140">
        <v>78</v>
      </c>
      <c r="F388" s="155"/>
      <c r="G388" s="153"/>
    </row>
    <row r="389" spans="1:7" ht="16.5">
      <c r="A389" s="24">
        <f t="shared" si="9"/>
        <v>9</v>
      </c>
      <c r="B389" s="105"/>
      <c r="C389" s="27" t="s">
        <v>362</v>
      </c>
      <c r="D389" s="62" t="s">
        <v>37</v>
      </c>
      <c r="E389" s="133">
        <v>1</v>
      </c>
      <c r="F389" s="155"/>
      <c r="G389" s="153"/>
    </row>
    <row r="390" spans="1:7" ht="25.5">
      <c r="A390" s="66">
        <f t="shared" si="9"/>
        <v>10</v>
      </c>
      <c r="B390" s="105"/>
      <c r="C390" s="67" t="s">
        <v>363</v>
      </c>
      <c r="D390" s="68" t="s">
        <v>358</v>
      </c>
      <c r="E390" s="141">
        <v>1</v>
      </c>
      <c r="F390" s="155"/>
      <c r="G390" s="153"/>
    </row>
    <row r="391" spans="1:7" ht="16.5">
      <c r="A391" s="24">
        <f t="shared" si="9"/>
        <v>11</v>
      </c>
      <c r="B391" s="105"/>
      <c r="C391" s="27" t="s">
        <v>364</v>
      </c>
      <c r="D391" s="62" t="s">
        <v>358</v>
      </c>
      <c r="E391" s="133">
        <v>1</v>
      </c>
      <c r="F391" s="155"/>
      <c r="G391" s="153"/>
    </row>
    <row r="392" spans="1:7" ht="16.5">
      <c r="A392" s="24">
        <f t="shared" si="9"/>
        <v>12</v>
      </c>
      <c r="B392" s="105"/>
      <c r="C392" s="27" t="s">
        <v>365</v>
      </c>
      <c r="D392" s="62" t="s">
        <v>358</v>
      </c>
      <c r="E392" s="133">
        <v>1</v>
      </c>
      <c r="F392" s="155"/>
      <c r="G392" s="153"/>
    </row>
    <row r="393" spans="1:7" ht="16.5">
      <c r="A393" s="24">
        <f t="shared" si="9"/>
        <v>13</v>
      </c>
      <c r="B393" s="105"/>
      <c r="C393" s="27" t="s">
        <v>366</v>
      </c>
      <c r="D393" s="62" t="s">
        <v>37</v>
      </c>
      <c r="E393" s="133">
        <v>2</v>
      </c>
      <c r="F393" s="155"/>
      <c r="G393" s="153"/>
    </row>
    <row r="394" spans="1:7" ht="25.5">
      <c r="A394" s="24">
        <f t="shared" si="9"/>
        <v>14</v>
      </c>
      <c r="B394" s="105"/>
      <c r="C394" s="27" t="s">
        <v>367</v>
      </c>
      <c r="D394" s="62" t="s">
        <v>58</v>
      </c>
      <c r="E394" s="133">
        <v>156</v>
      </c>
      <c r="F394" s="155"/>
      <c r="G394" s="153"/>
    </row>
    <row r="395" spans="1:7" ht="16.5">
      <c r="A395" s="24">
        <f t="shared" si="9"/>
        <v>15</v>
      </c>
      <c r="B395" s="105"/>
      <c r="C395" s="27" t="s">
        <v>368</v>
      </c>
      <c r="D395" s="62" t="s">
        <v>58</v>
      </c>
      <c r="E395" s="133">
        <v>156</v>
      </c>
      <c r="F395" s="155"/>
      <c r="G395" s="153"/>
    </row>
    <row r="396" spans="1:7" ht="25.5">
      <c r="A396" s="24">
        <f t="shared" si="9"/>
        <v>16</v>
      </c>
      <c r="B396" s="105"/>
      <c r="C396" s="27" t="s">
        <v>369</v>
      </c>
      <c r="D396" s="62" t="s">
        <v>58</v>
      </c>
      <c r="E396" s="133">
        <v>156</v>
      </c>
      <c r="F396" s="155"/>
      <c r="G396" s="153"/>
    </row>
    <row r="397" spans="1:7" ht="16.5">
      <c r="A397" s="24">
        <f t="shared" si="9"/>
        <v>17</v>
      </c>
      <c r="B397" s="105"/>
      <c r="C397" s="25" t="s">
        <v>370</v>
      </c>
      <c r="D397" s="24"/>
      <c r="E397" s="103"/>
      <c r="F397" s="155"/>
      <c r="G397" s="153"/>
    </row>
    <row r="398" spans="1:7" ht="16.5">
      <c r="A398" s="24">
        <f t="shared" si="9"/>
        <v>18</v>
      </c>
      <c r="B398" s="105"/>
      <c r="C398" s="27" t="s">
        <v>371</v>
      </c>
      <c r="D398" s="62" t="s">
        <v>22</v>
      </c>
      <c r="E398" s="133">
        <v>116</v>
      </c>
      <c r="F398" s="155"/>
      <c r="G398" s="153"/>
    </row>
    <row r="399" spans="1:7" ht="16.5">
      <c r="A399" s="24">
        <f t="shared" si="9"/>
        <v>19</v>
      </c>
      <c r="B399" s="105"/>
      <c r="C399" s="27" t="s">
        <v>372</v>
      </c>
      <c r="D399" s="62" t="s">
        <v>22</v>
      </c>
      <c r="E399" s="133">
        <v>30</v>
      </c>
      <c r="F399" s="155"/>
      <c r="G399" s="153"/>
    </row>
    <row r="400" spans="1:7" ht="25.5">
      <c r="A400" s="24">
        <f t="shared" si="9"/>
        <v>20</v>
      </c>
      <c r="B400" s="105"/>
      <c r="C400" s="27" t="s">
        <v>373</v>
      </c>
      <c r="D400" s="62" t="s">
        <v>22</v>
      </c>
      <c r="E400" s="133">
        <v>30</v>
      </c>
      <c r="F400" s="155"/>
      <c r="G400" s="153"/>
    </row>
    <row r="401" spans="1:7" ht="25.5">
      <c r="A401" s="24">
        <f t="shared" si="9"/>
        <v>21</v>
      </c>
      <c r="B401" s="105"/>
      <c r="C401" s="27" t="s">
        <v>374</v>
      </c>
      <c r="D401" s="62" t="s">
        <v>22</v>
      </c>
      <c r="E401" s="133">
        <v>27</v>
      </c>
      <c r="F401" s="155"/>
      <c r="G401" s="153"/>
    </row>
    <row r="402" spans="1:7" ht="25.5">
      <c r="A402" s="24">
        <f t="shared" si="9"/>
        <v>22</v>
      </c>
      <c r="B402" s="105"/>
      <c r="C402" s="27" t="s">
        <v>375</v>
      </c>
      <c r="D402" s="62"/>
      <c r="E402" s="133">
        <v>80</v>
      </c>
      <c r="F402" s="155"/>
      <c r="G402" s="153"/>
    </row>
    <row r="403" spans="1:7" ht="16.5">
      <c r="A403" s="24">
        <f t="shared" si="9"/>
        <v>23</v>
      </c>
      <c r="B403" s="105"/>
      <c r="C403" s="27" t="s">
        <v>376</v>
      </c>
      <c r="D403" s="69"/>
      <c r="E403" s="133">
        <v>40</v>
      </c>
      <c r="F403" s="155"/>
      <c r="G403" s="153"/>
    </row>
    <row r="404" spans="1:7" ht="25.5">
      <c r="A404" s="24">
        <f t="shared" si="9"/>
        <v>24</v>
      </c>
      <c r="B404" s="105"/>
      <c r="C404" s="27" t="s">
        <v>377</v>
      </c>
      <c r="D404" s="69"/>
      <c r="E404" s="133">
        <v>145</v>
      </c>
      <c r="F404" s="155"/>
      <c r="G404" s="153"/>
    </row>
    <row r="405" spans="1:7" ht="16.5">
      <c r="A405" s="24">
        <f t="shared" si="9"/>
        <v>25</v>
      </c>
      <c r="B405" s="105"/>
      <c r="C405" s="70" t="s">
        <v>378</v>
      </c>
      <c r="D405" s="46"/>
      <c r="E405" s="142"/>
      <c r="F405" s="155"/>
      <c r="G405" s="153"/>
    </row>
    <row r="406" spans="1:7" ht="25.5">
      <c r="A406" s="24">
        <f t="shared" si="9"/>
        <v>26</v>
      </c>
      <c r="B406" s="105"/>
      <c r="C406" s="27" t="s">
        <v>379</v>
      </c>
      <c r="D406" s="62" t="s">
        <v>58</v>
      </c>
      <c r="E406" s="133">
        <v>20</v>
      </c>
      <c r="F406" s="155"/>
      <c r="G406" s="153"/>
    </row>
    <row r="407" spans="1:7" ht="16.5">
      <c r="A407" s="24">
        <f t="shared" si="9"/>
        <v>27</v>
      </c>
      <c r="B407" s="105"/>
      <c r="C407" s="25" t="s">
        <v>380</v>
      </c>
      <c r="D407" s="71"/>
      <c r="E407" s="143"/>
      <c r="F407" s="155"/>
      <c r="G407" s="153"/>
    </row>
    <row r="408" spans="1:7" ht="25.5">
      <c r="A408" s="24">
        <f t="shared" si="9"/>
        <v>28</v>
      </c>
      <c r="B408" s="105"/>
      <c r="C408" s="57" t="s">
        <v>381</v>
      </c>
      <c r="D408" s="24" t="s">
        <v>37</v>
      </c>
      <c r="E408" s="103">
        <v>1</v>
      </c>
      <c r="F408" s="155"/>
      <c r="G408" s="153"/>
    </row>
    <row r="409" spans="1:7" ht="25.5">
      <c r="A409" s="24">
        <f t="shared" si="9"/>
        <v>29</v>
      </c>
      <c r="B409" s="105"/>
      <c r="C409" s="57" t="s">
        <v>382</v>
      </c>
      <c r="D409" s="24" t="s">
        <v>37</v>
      </c>
      <c r="E409" s="103">
        <v>1</v>
      </c>
      <c r="F409" s="155"/>
      <c r="G409" s="153"/>
    </row>
    <row r="410" spans="1:7" ht="25.5">
      <c r="A410" s="24">
        <f t="shared" si="9"/>
        <v>30</v>
      </c>
      <c r="B410" s="105"/>
      <c r="C410" s="57" t="s">
        <v>383</v>
      </c>
      <c r="D410" s="24" t="s">
        <v>37</v>
      </c>
      <c r="E410" s="103">
        <v>1</v>
      </c>
      <c r="F410" s="155"/>
      <c r="G410" s="153"/>
    </row>
    <row r="411" spans="1:7" ht="16.5">
      <c r="A411" s="63">
        <f t="shared" si="9"/>
        <v>31</v>
      </c>
      <c r="B411" s="105"/>
      <c r="C411" s="72" t="s">
        <v>384</v>
      </c>
      <c r="D411" s="63" t="s">
        <v>37</v>
      </c>
      <c r="E411" s="144">
        <v>1</v>
      </c>
      <c r="F411" s="155"/>
      <c r="G411" s="153"/>
    </row>
    <row r="412" spans="1:7" ht="16.5">
      <c r="A412" s="24">
        <f t="shared" si="9"/>
        <v>32</v>
      </c>
      <c r="B412" s="105"/>
      <c r="C412" s="57" t="s">
        <v>385</v>
      </c>
      <c r="D412" s="24" t="s">
        <v>37</v>
      </c>
      <c r="E412" s="103">
        <v>1</v>
      </c>
      <c r="F412" s="155"/>
      <c r="G412" s="153"/>
    </row>
    <row r="413" spans="1:7" ht="16.5">
      <c r="A413" s="66">
        <f t="shared" si="9"/>
        <v>33</v>
      </c>
      <c r="B413" s="105"/>
      <c r="C413" s="57" t="s">
        <v>386</v>
      </c>
      <c r="D413" s="66" t="s">
        <v>37</v>
      </c>
      <c r="E413" s="145">
        <v>1</v>
      </c>
      <c r="F413" s="155"/>
      <c r="G413" s="153"/>
    </row>
    <row r="414" spans="1:7" ht="25.5">
      <c r="A414" s="24">
        <f t="shared" si="9"/>
        <v>34</v>
      </c>
      <c r="B414" s="105"/>
      <c r="C414" s="57" t="s">
        <v>387</v>
      </c>
      <c r="D414" s="24" t="s">
        <v>37</v>
      </c>
      <c r="E414" s="103">
        <v>1</v>
      </c>
      <c r="F414" s="155"/>
      <c r="G414" s="153"/>
    </row>
    <row r="415" spans="1:7" ht="25.5">
      <c r="A415" s="24">
        <f aca="true" t="shared" si="10" ref="A415:A446">A414+1</f>
        <v>35</v>
      </c>
      <c r="B415" s="105"/>
      <c r="C415" s="57" t="s">
        <v>388</v>
      </c>
      <c r="D415" s="24" t="s">
        <v>37</v>
      </c>
      <c r="E415" s="103">
        <v>2</v>
      </c>
      <c r="F415" s="155"/>
      <c r="G415" s="153"/>
    </row>
    <row r="416" spans="1:7" ht="25.5">
      <c r="A416" s="24">
        <f t="shared" si="10"/>
        <v>36</v>
      </c>
      <c r="B416" s="105"/>
      <c r="C416" s="57" t="s">
        <v>389</v>
      </c>
      <c r="D416" s="24" t="s">
        <v>37</v>
      </c>
      <c r="E416" s="103">
        <v>1</v>
      </c>
      <c r="F416" s="155"/>
      <c r="G416" s="153"/>
    </row>
    <row r="417" spans="1:7" ht="16.5">
      <c r="A417" s="24">
        <f t="shared" si="10"/>
        <v>37</v>
      </c>
      <c r="B417" s="105"/>
      <c r="C417" s="57" t="s">
        <v>390</v>
      </c>
      <c r="D417" s="24" t="s">
        <v>37</v>
      </c>
      <c r="E417" s="103">
        <v>3</v>
      </c>
      <c r="F417" s="155"/>
      <c r="G417" s="153"/>
    </row>
    <row r="418" spans="1:7" ht="25.5">
      <c r="A418" s="24">
        <f t="shared" si="10"/>
        <v>38</v>
      </c>
      <c r="B418" s="105"/>
      <c r="C418" s="57" t="s">
        <v>391</v>
      </c>
      <c r="D418" s="24" t="s">
        <v>37</v>
      </c>
      <c r="E418" s="103">
        <v>1</v>
      </c>
      <c r="F418" s="155"/>
      <c r="G418" s="153"/>
    </row>
    <row r="419" spans="1:7" ht="25.5">
      <c r="A419" s="24">
        <f t="shared" si="10"/>
        <v>39</v>
      </c>
      <c r="B419" s="105"/>
      <c r="C419" s="57" t="s">
        <v>392</v>
      </c>
      <c r="D419" s="24" t="s">
        <v>37</v>
      </c>
      <c r="E419" s="103">
        <v>1</v>
      </c>
      <c r="F419" s="155"/>
      <c r="G419" s="153"/>
    </row>
    <row r="420" spans="1:7" ht="16.5">
      <c r="A420" s="24">
        <f t="shared" si="10"/>
        <v>40</v>
      </c>
      <c r="B420" s="105"/>
      <c r="C420" s="57" t="s">
        <v>393</v>
      </c>
      <c r="D420" s="24" t="s">
        <v>37</v>
      </c>
      <c r="E420" s="103">
        <v>1</v>
      </c>
      <c r="F420" s="155"/>
      <c r="G420" s="153"/>
    </row>
    <row r="421" spans="1:7" ht="25.5">
      <c r="A421" s="24">
        <f t="shared" si="10"/>
        <v>41</v>
      </c>
      <c r="B421" s="105"/>
      <c r="C421" s="57" t="s">
        <v>394</v>
      </c>
      <c r="D421" s="24" t="s">
        <v>37</v>
      </c>
      <c r="E421" s="103">
        <v>1</v>
      </c>
      <c r="F421" s="155"/>
      <c r="G421" s="153"/>
    </row>
    <row r="422" spans="1:7" ht="25.5">
      <c r="A422" s="24">
        <f t="shared" si="10"/>
        <v>42</v>
      </c>
      <c r="B422" s="105"/>
      <c r="C422" s="57" t="s">
        <v>395</v>
      </c>
      <c r="D422" s="24" t="s">
        <v>37</v>
      </c>
      <c r="E422" s="103">
        <v>3</v>
      </c>
      <c r="F422" s="155"/>
      <c r="G422" s="153"/>
    </row>
    <row r="423" spans="1:7" ht="38.25">
      <c r="A423" s="24">
        <f t="shared" si="10"/>
        <v>43</v>
      </c>
      <c r="B423" s="105"/>
      <c r="C423" s="57" t="s">
        <v>396</v>
      </c>
      <c r="D423" s="24" t="s">
        <v>308</v>
      </c>
      <c r="E423" s="103">
        <v>1</v>
      </c>
      <c r="F423" s="155"/>
      <c r="G423" s="153"/>
    </row>
    <row r="424" spans="1:7" ht="16.5">
      <c r="A424" s="24">
        <f t="shared" si="10"/>
        <v>44</v>
      </c>
      <c r="B424" s="105"/>
      <c r="C424" s="57" t="s">
        <v>397</v>
      </c>
      <c r="D424" s="24" t="s">
        <v>37</v>
      </c>
      <c r="E424" s="103">
        <v>2</v>
      </c>
      <c r="F424" s="155"/>
      <c r="G424" s="153"/>
    </row>
    <row r="425" spans="1:7" ht="16.5">
      <c r="A425" s="24">
        <f t="shared" si="10"/>
        <v>45</v>
      </c>
      <c r="B425" s="105"/>
      <c r="C425" s="57" t="s">
        <v>398</v>
      </c>
      <c r="D425" s="24" t="s">
        <v>37</v>
      </c>
      <c r="E425" s="103">
        <v>1</v>
      </c>
      <c r="F425" s="155"/>
      <c r="G425" s="153"/>
    </row>
    <row r="426" spans="1:7" ht="16.5">
      <c r="A426" s="24">
        <f t="shared" si="10"/>
        <v>46</v>
      </c>
      <c r="B426" s="105"/>
      <c r="C426" s="57" t="s">
        <v>399</v>
      </c>
      <c r="D426" s="24" t="s">
        <v>37</v>
      </c>
      <c r="E426" s="103">
        <v>1</v>
      </c>
      <c r="F426" s="155"/>
      <c r="G426" s="153"/>
    </row>
    <row r="427" spans="1:7" ht="16.5">
      <c r="A427" s="24">
        <f t="shared" si="10"/>
        <v>47</v>
      </c>
      <c r="B427" s="105"/>
      <c r="C427" s="57" t="s">
        <v>400</v>
      </c>
      <c r="D427" s="24" t="s">
        <v>37</v>
      </c>
      <c r="E427" s="103">
        <v>1</v>
      </c>
      <c r="F427" s="155"/>
      <c r="G427" s="153"/>
    </row>
    <row r="428" spans="1:7" ht="16.5">
      <c r="A428" s="24">
        <f t="shared" si="10"/>
        <v>48</v>
      </c>
      <c r="B428" s="105"/>
      <c r="C428" s="57" t="s">
        <v>401</v>
      </c>
      <c r="D428" s="24" t="s">
        <v>37</v>
      </c>
      <c r="E428" s="103">
        <v>2</v>
      </c>
      <c r="F428" s="155"/>
      <c r="G428" s="153"/>
    </row>
    <row r="429" spans="1:7" ht="16.5">
      <c r="A429" s="24">
        <f t="shared" si="10"/>
        <v>49</v>
      </c>
      <c r="B429" s="105"/>
      <c r="C429" s="57" t="s">
        <v>402</v>
      </c>
      <c r="D429" s="24" t="s">
        <v>37</v>
      </c>
      <c r="E429" s="103">
        <v>2</v>
      </c>
      <c r="F429" s="155"/>
      <c r="G429" s="153"/>
    </row>
    <row r="430" spans="1:7" ht="16.5">
      <c r="A430" s="24">
        <f t="shared" si="10"/>
        <v>50</v>
      </c>
      <c r="B430" s="105"/>
      <c r="C430" s="57" t="s">
        <v>403</v>
      </c>
      <c r="D430" s="24" t="s">
        <v>37</v>
      </c>
      <c r="E430" s="103">
        <v>10</v>
      </c>
      <c r="F430" s="155"/>
      <c r="G430" s="153"/>
    </row>
    <row r="431" spans="1:7" ht="16.5">
      <c r="A431" s="24">
        <f t="shared" si="10"/>
        <v>51</v>
      </c>
      <c r="B431" s="105"/>
      <c r="C431" s="57" t="s">
        <v>404</v>
      </c>
      <c r="D431" s="24" t="s">
        <v>37</v>
      </c>
      <c r="E431" s="103">
        <v>2</v>
      </c>
      <c r="F431" s="155"/>
      <c r="G431" s="153"/>
    </row>
    <row r="432" spans="1:7" ht="16.5">
      <c r="A432" s="24">
        <f t="shared" si="10"/>
        <v>52</v>
      </c>
      <c r="B432" s="105"/>
      <c r="C432" s="57" t="s">
        <v>405</v>
      </c>
      <c r="D432" s="24" t="s">
        <v>37</v>
      </c>
      <c r="E432" s="103">
        <v>2</v>
      </c>
      <c r="F432" s="155"/>
      <c r="G432" s="153"/>
    </row>
    <row r="433" spans="1:7" ht="16.5">
      <c r="A433" s="63">
        <f t="shared" si="10"/>
        <v>53</v>
      </c>
      <c r="B433" s="105"/>
      <c r="C433" s="57" t="s">
        <v>406</v>
      </c>
      <c r="D433" s="63" t="s">
        <v>37</v>
      </c>
      <c r="E433" s="144">
        <v>16</v>
      </c>
      <c r="F433" s="155"/>
      <c r="G433" s="153"/>
    </row>
    <row r="434" spans="1:7" ht="16.5">
      <c r="A434" s="24">
        <f t="shared" si="10"/>
        <v>54</v>
      </c>
      <c r="B434" s="105"/>
      <c r="C434" s="57" t="s">
        <v>407</v>
      </c>
      <c r="D434" s="24" t="s">
        <v>37</v>
      </c>
      <c r="E434" s="103">
        <v>2</v>
      </c>
      <c r="F434" s="155"/>
      <c r="G434" s="153"/>
    </row>
    <row r="435" spans="1:7" ht="16.5">
      <c r="A435" s="66">
        <f t="shared" si="10"/>
        <v>55</v>
      </c>
      <c r="B435" s="105"/>
      <c r="C435" s="73" t="s">
        <v>408</v>
      </c>
      <c r="D435" s="66" t="s">
        <v>37</v>
      </c>
      <c r="E435" s="145">
        <v>2</v>
      </c>
      <c r="F435" s="155"/>
      <c r="G435" s="153"/>
    </row>
    <row r="436" spans="1:7" ht="16.5">
      <c r="A436" s="24">
        <f t="shared" si="10"/>
        <v>56</v>
      </c>
      <c r="B436" s="105"/>
      <c r="C436" s="73" t="s">
        <v>409</v>
      </c>
      <c r="D436" s="24" t="s">
        <v>37</v>
      </c>
      <c r="E436" s="103">
        <v>1</v>
      </c>
      <c r="F436" s="155"/>
      <c r="G436" s="153"/>
    </row>
    <row r="437" spans="1:7" ht="16.5">
      <c r="A437" s="24">
        <f t="shared" si="10"/>
        <v>57</v>
      </c>
      <c r="B437" s="105"/>
      <c r="C437" s="73" t="s">
        <v>410</v>
      </c>
      <c r="D437" s="24" t="s">
        <v>37</v>
      </c>
      <c r="E437" s="103">
        <v>2</v>
      </c>
      <c r="F437" s="155"/>
      <c r="G437" s="153"/>
    </row>
    <row r="438" spans="1:7" ht="16.5">
      <c r="A438" s="24">
        <f t="shared" si="10"/>
        <v>58</v>
      </c>
      <c r="B438" s="105"/>
      <c r="C438" s="57" t="s">
        <v>411</v>
      </c>
      <c r="D438" s="24" t="s">
        <v>37</v>
      </c>
      <c r="E438" s="103">
        <v>1</v>
      </c>
      <c r="F438" s="155"/>
      <c r="G438" s="153"/>
    </row>
    <row r="439" spans="1:7" ht="16.5">
      <c r="A439" s="24">
        <f t="shared" si="10"/>
        <v>59</v>
      </c>
      <c r="B439" s="105"/>
      <c r="C439" s="57" t="s">
        <v>412</v>
      </c>
      <c r="D439" s="24" t="s">
        <v>37</v>
      </c>
      <c r="E439" s="103">
        <v>2</v>
      </c>
      <c r="F439" s="155"/>
      <c r="G439" s="153"/>
    </row>
    <row r="440" spans="1:7" ht="16.5">
      <c r="A440" s="24">
        <f t="shared" si="10"/>
        <v>60</v>
      </c>
      <c r="B440" s="105"/>
      <c r="C440" s="57" t="s">
        <v>413</v>
      </c>
      <c r="D440" s="24" t="s">
        <v>37</v>
      </c>
      <c r="E440" s="103">
        <v>1</v>
      </c>
      <c r="F440" s="155"/>
      <c r="G440" s="153"/>
    </row>
    <row r="441" spans="1:7" ht="16.5">
      <c r="A441" s="24">
        <f t="shared" si="10"/>
        <v>61</v>
      </c>
      <c r="B441" s="105"/>
      <c r="C441" s="57" t="s">
        <v>414</v>
      </c>
      <c r="D441" s="24" t="s">
        <v>37</v>
      </c>
      <c r="E441" s="103">
        <v>2</v>
      </c>
      <c r="F441" s="155"/>
      <c r="G441" s="153"/>
    </row>
    <row r="442" spans="1:7" ht="16.5">
      <c r="A442" s="24">
        <f t="shared" si="10"/>
        <v>62</v>
      </c>
      <c r="B442" s="105"/>
      <c r="C442" s="57" t="s">
        <v>415</v>
      </c>
      <c r="D442" s="24" t="s">
        <v>37</v>
      </c>
      <c r="E442" s="103">
        <v>1</v>
      </c>
      <c r="F442" s="155"/>
      <c r="G442" s="153"/>
    </row>
    <row r="443" spans="1:7" ht="16.5">
      <c r="A443" s="24">
        <f t="shared" si="10"/>
        <v>63</v>
      </c>
      <c r="B443" s="105"/>
      <c r="C443" s="57" t="s">
        <v>416</v>
      </c>
      <c r="D443" s="24" t="s">
        <v>37</v>
      </c>
      <c r="E443" s="103">
        <v>2</v>
      </c>
      <c r="F443" s="155"/>
      <c r="G443" s="153"/>
    </row>
    <row r="444" spans="1:7" ht="16.5">
      <c r="A444" s="24">
        <f t="shared" si="10"/>
        <v>64</v>
      </c>
      <c r="B444" s="105"/>
      <c r="C444" s="57" t="s">
        <v>417</v>
      </c>
      <c r="D444" s="24" t="s">
        <v>37</v>
      </c>
      <c r="E444" s="103">
        <v>2</v>
      </c>
      <c r="F444" s="155"/>
      <c r="G444" s="153"/>
    </row>
    <row r="445" spans="1:7" ht="16.5">
      <c r="A445" s="24">
        <f t="shared" si="10"/>
        <v>65</v>
      </c>
      <c r="B445" s="105"/>
      <c r="C445" s="57" t="s">
        <v>418</v>
      </c>
      <c r="D445" s="24" t="s">
        <v>37</v>
      </c>
      <c r="E445" s="103">
        <v>7</v>
      </c>
      <c r="F445" s="155"/>
      <c r="G445" s="153"/>
    </row>
    <row r="446" spans="1:7" ht="16.5">
      <c r="A446" s="24">
        <f t="shared" si="10"/>
        <v>66</v>
      </c>
      <c r="B446" s="105"/>
      <c r="C446" s="57" t="s">
        <v>419</v>
      </c>
      <c r="D446" s="24" t="s">
        <v>37</v>
      </c>
      <c r="E446" s="103">
        <v>2</v>
      </c>
      <c r="F446" s="155"/>
      <c r="G446" s="153"/>
    </row>
    <row r="447" spans="1:7" ht="16.5">
      <c r="A447" s="24">
        <f aca="true" t="shared" si="11" ref="A447:A464">A446+1</f>
        <v>67</v>
      </c>
      <c r="B447" s="105"/>
      <c r="C447" s="57" t="s">
        <v>420</v>
      </c>
      <c r="D447" s="24" t="s">
        <v>37</v>
      </c>
      <c r="E447" s="103">
        <v>6</v>
      </c>
      <c r="F447" s="155"/>
      <c r="G447" s="153"/>
    </row>
    <row r="448" spans="1:7" ht="16.5">
      <c r="A448" s="24">
        <f t="shared" si="11"/>
        <v>68</v>
      </c>
      <c r="B448" s="105"/>
      <c r="C448" s="57" t="s">
        <v>421</v>
      </c>
      <c r="D448" s="24" t="s">
        <v>37</v>
      </c>
      <c r="E448" s="103">
        <v>9</v>
      </c>
      <c r="F448" s="155"/>
      <c r="G448" s="153"/>
    </row>
    <row r="449" spans="1:7" ht="16.5">
      <c r="A449" s="24">
        <f t="shared" si="11"/>
        <v>69</v>
      </c>
      <c r="B449" s="105"/>
      <c r="C449" s="57" t="s">
        <v>422</v>
      </c>
      <c r="D449" s="24" t="s">
        <v>37</v>
      </c>
      <c r="E449" s="103">
        <v>8</v>
      </c>
      <c r="F449" s="155"/>
      <c r="G449" s="153"/>
    </row>
    <row r="450" spans="1:7" ht="16.5">
      <c r="A450" s="24">
        <f t="shared" si="11"/>
        <v>70</v>
      </c>
      <c r="B450" s="105"/>
      <c r="C450" s="57" t="s">
        <v>423</v>
      </c>
      <c r="D450" s="24" t="s">
        <v>58</v>
      </c>
      <c r="E450" s="103">
        <v>15</v>
      </c>
      <c r="F450" s="155"/>
      <c r="G450" s="153"/>
    </row>
    <row r="451" spans="1:7" ht="16.5">
      <c r="A451" s="24">
        <f t="shared" si="11"/>
        <v>71</v>
      </c>
      <c r="B451" s="105"/>
      <c r="C451" s="57" t="s">
        <v>424</v>
      </c>
      <c r="D451" s="24" t="s">
        <v>58</v>
      </c>
      <c r="E451" s="103">
        <v>20</v>
      </c>
      <c r="F451" s="155"/>
      <c r="G451" s="153"/>
    </row>
    <row r="452" spans="1:7" ht="16.5">
      <c r="A452" s="24">
        <f t="shared" si="11"/>
        <v>72</v>
      </c>
      <c r="B452" s="105"/>
      <c r="C452" s="57" t="s">
        <v>425</v>
      </c>
      <c r="D452" s="24" t="s">
        <v>58</v>
      </c>
      <c r="E452" s="103">
        <v>8</v>
      </c>
      <c r="F452" s="155"/>
      <c r="G452" s="153"/>
    </row>
    <row r="453" spans="1:7" ht="16.5">
      <c r="A453" s="24">
        <f t="shared" si="11"/>
        <v>73</v>
      </c>
      <c r="B453" s="105"/>
      <c r="C453" s="57" t="s">
        <v>426</v>
      </c>
      <c r="D453" s="24" t="s">
        <v>58</v>
      </c>
      <c r="E453" s="103">
        <v>8</v>
      </c>
      <c r="F453" s="155"/>
      <c r="G453" s="153"/>
    </row>
    <row r="454" spans="1:7" ht="16.5">
      <c r="A454" s="24">
        <f t="shared" si="11"/>
        <v>74</v>
      </c>
      <c r="B454" s="105"/>
      <c r="C454" s="57" t="s">
        <v>427</v>
      </c>
      <c r="D454" s="24" t="s">
        <v>58</v>
      </c>
      <c r="E454" s="103">
        <v>2</v>
      </c>
      <c r="F454" s="155"/>
      <c r="G454" s="153"/>
    </row>
    <row r="455" spans="1:7" ht="16.5">
      <c r="A455" s="24">
        <f t="shared" si="11"/>
        <v>75</v>
      </c>
      <c r="B455" s="105"/>
      <c r="C455" s="57" t="s">
        <v>428</v>
      </c>
      <c r="D455" s="24" t="s">
        <v>58</v>
      </c>
      <c r="E455" s="103">
        <v>2</v>
      </c>
      <c r="F455" s="155"/>
      <c r="G455" s="153"/>
    </row>
    <row r="456" spans="1:7" ht="16.5">
      <c r="A456" s="24">
        <f t="shared" si="11"/>
        <v>76</v>
      </c>
      <c r="B456" s="105"/>
      <c r="C456" s="57" t="s">
        <v>429</v>
      </c>
      <c r="D456" s="24" t="s">
        <v>58</v>
      </c>
      <c r="E456" s="103">
        <v>2</v>
      </c>
      <c r="F456" s="155"/>
      <c r="G456" s="153"/>
    </row>
    <row r="457" spans="1:7" ht="25.5">
      <c r="A457" s="24">
        <f t="shared" si="11"/>
        <v>77</v>
      </c>
      <c r="B457" s="105"/>
      <c r="C457" s="57" t="s">
        <v>430</v>
      </c>
      <c r="D457" s="24" t="s">
        <v>58</v>
      </c>
      <c r="E457" s="103">
        <v>15</v>
      </c>
      <c r="F457" s="155"/>
      <c r="G457" s="153"/>
    </row>
    <row r="458" spans="1:7" ht="25.5">
      <c r="A458" s="24">
        <f t="shared" si="11"/>
        <v>78</v>
      </c>
      <c r="B458" s="105"/>
      <c r="C458" s="57" t="s">
        <v>431</v>
      </c>
      <c r="D458" s="24" t="s">
        <v>58</v>
      </c>
      <c r="E458" s="103">
        <v>20</v>
      </c>
      <c r="F458" s="155"/>
      <c r="G458" s="153"/>
    </row>
    <row r="459" spans="1:7" ht="16.5">
      <c r="A459" s="24">
        <f t="shared" si="11"/>
        <v>79</v>
      </c>
      <c r="B459" s="105"/>
      <c r="C459" s="57" t="s">
        <v>432</v>
      </c>
      <c r="D459" s="24" t="s">
        <v>15</v>
      </c>
      <c r="E459" s="127">
        <v>1</v>
      </c>
      <c r="F459" s="155"/>
      <c r="G459" s="153"/>
    </row>
    <row r="460" spans="1:7" ht="16.5">
      <c r="A460" s="24">
        <f t="shared" si="11"/>
        <v>80</v>
      </c>
      <c r="B460" s="105"/>
      <c r="C460" s="57" t="s">
        <v>433</v>
      </c>
      <c r="D460" s="24" t="s">
        <v>15</v>
      </c>
      <c r="E460" s="127">
        <v>2</v>
      </c>
      <c r="F460" s="155"/>
      <c r="G460" s="153"/>
    </row>
    <row r="461" spans="1:7" ht="16.5">
      <c r="A461" s="63">
        <f t="shared" si="11"/>
        <v>81</v>
      </c>
      <c r="B461" s="105"/>
      <c r="C461" s="72" t="s">
        <v>434</v>
      </c>
      <c r="D461" s="63" t="s">
        <v>308</v>
      </c>
      <c r="E461" s="144">
        <v>1</v>
      </c>
      <c r="F461" s="155"/>
      <c r="G461" s="153"/>
    </row>
    <row r="462" spans="1:7" ht="16.5">
      <c r="A462" s="24">
        <f t="shared" si="11"/>
        <v>82</v>
      </c>
      <c r="B462" s="105"/>
      <c r="C462" s="57" t="s">
        <v>435</v>
      </c>
      <c r="D462" s="24" t="s">
        <v>308</v>
      </c>
      <c r="E462" s="103">
        <v>1</v>
      </c>
      <c r="F462" s="155"/>
      <c r="G462" s="153"/>
    </row>
    <row r="463" spans="1:7" ht="16.5">
      <c r="A463" s="66">
        <f t="shared" si="11"/>
        <v>83</v>
      </c>
      <c r="B463" s="105"/>
      <c r="C463" s="73" t="s">
        <v>436</v>
      </c>
      <c r="D463" s="66" t="s">
        <v>308</v>
      </c>
      <c r="E463" s="145">
        <v>1</v>
      </c>
      <c r="F463" s="155"/>
      <c r="G463" s="153"/>
    </row>
    <row r="464" spans="1:7" ht="16.5">
      <c r="A464" s="24">
        <f t="shared" si="11"/>
        <v>84</v>
      </c>
      <c r="B464" s="105"/>
      <c r="C464" s="57" t="s">
        <v>437</v>
      </c>
      <c r="D464" s="24" t="s">
        <v>308</v>
      </c>
      <c r="E464" s="103">
        <v>1</v>
      </c>
      <c r="F464" s="155"/>
      <c r="G464" s="153"/>
    </row>
    <row r="465" spans="1:7" ht="16.5">
      <c r="A465" s="46">
        <v>14</v>
      </c>
      <c r="B465" s="89"/>
      <c r="C465" s="61" t="s">
        <v>438</v>
      </c>
      <c r="D465" s="24"/>
      <c r="E465" s="122"/>
      <c r="F465" s="155"/>
      <c r="G465" s="153"/>
    </row>
    <row r="466" spans="1:7" ht="16.5">
      <c r="A466" s="40">
        <v>1</v>
      </c>
      <c r="B466" s="23"/>
      <c r="C466" s="74" t="s">
        <v>439</v>
      </c>
      <c r="D466" s="40"/>
      <c r="E466" s="126"/>
      <c r="F466" s="155"/>
      <c r="G466" s="153"/>
    </row>
    <row r="467" spans="1:7" ht="63">
      <c r="A467" s="40">
        <v>1.1</v>
      </c>
      <c r="B467" s="23"/>
      <c r="C467" s="114" t="s">
        <v>732</v>
      </c>
      <c r="D467" s="24" t="s">
        <v>308</v>
      </c>
      <c r="E467" s="103">
        <v>1</v>
      </c>
      <c r="F467" s="155"/>
      <c r="G467" s="153"/>
    </row>
    <row r="468" spans="1:7" ht="16.5">
      <c r="A468" s="40">
        <v>1.2</v>
      </c>
      <c r="B468" s="23"/>
      <c r="C468" s="27" t="s">
        <v>440</v>
      </c>
      <c r="D468" s="24" t="s">
        <v>37</v>
      </c>
      <c r="E468" s="103">
        <v>1</v>
      </c>
      <c r="F468" s="155"/>
      <c r="G468" s="153"/>
    </row>
    <row r="469" spans="1:7" ht="16.5">
      <c r="A469" s="40">
        <v>1.3</v>
      </c>
      <c r="B469" s="23"/>
      <c r="C469" s="27" t="s">
        <v>441</v>
      </c>
      <c r="D469" s="24" t="s">
        <v>37</v>
      </c>
      <c r="E469" s="103">
        <v>1</v>
      </c>
      <c r="F469" s="155"/>
      <c r="G469" s="153"/>
    </row>
    <row r="470" spans="1:7" ht="16.5">
      <c r="A470" s="40">
        <v>1.4</v>
      </c>
      <c r="B470" s="23"/>
      <c r="C470" s="57" t="s">
        <v>442</v>
      </c>
      <c r="D470" s="24" t="s">
        <v>301</v>
      </c>
      <c r="E470" s="103">
        <v>14</v>
      </c>
      <c r="F470" s="155"/>
      <c r="G470" s="153"/>
    </row>
    <row r="471" spans="1:7" ht="16.5">
      <c r="A471" s="40">
        <v>1.5</v>
      </c>
      <c r="B471" s="23"/>
      <c r="C471" s="57" t="s">
        <v>443</v>
      </c>
      <c r="D471" s="24" t="s">
        <v>301</v>
      </c>
      <c r="E471" s="103">
        <v>36</v>
      </c>
      <c r="F471" s="155"/>
      <c r="G471" s="153"/>
    </row>
    <row r="472" spans="1:7" ht="16.5">
      <c r="A472" s="40">
        <v>1.6</v>
      </c>
      <c r="B472" s="23"/>
      <c r="C472" s="57" t="s">
        <v>444</v>
      </c>
      <c r="D472" s="24" t="s">
        <v>301</v>
      </c>
      <c r="E472" s="103">
        <v>42</v>
      </c>
      <c r="F472" s="155"/>
      <c r="G472" s="153"/>
    </row>
    <row r="473" spans="1:7" ht="16.5">
      <c r="A473" s="40">
        <v>1.7</v>
      </c>
      <c r="B473" s="23"/>
      <c r="C473" s="57" t="s">
        <v>445</v>
      </c>
      <c r="D473" s="24" t="s">
        <v>301</v>
      </c>
      <c r="E473" s="103">
        <v>1</v>
      </c>
      <c r="F473" s="155"/>
      <c r="G473" s="153"/>
    </row>
    <row r="474" spans="1:7" ht="16.5">
      <c r="A474" s="40">
        <v>1.8</v>
      </c>
      <c r="B474" s="23"/>
      <c r="C474" s="83" t="s">
        <v>446</v>
      </c>
      <c r="D474" s="115" t="s">
        <v>37</v>
      </c>
      <c r="E474" s="146">
        <v>8</v>
      </c>
      <c r="F474" s="155"/>
      <c r="G474" s="153"/>
    </row>
    <row r="475" spans="1:7" ht="16.5">
      <c r="A475" s="40">
        <v>1.9</v>
      </c>
      <c r="B475" s="23"/>
      <c r="C475" s="83" t="s">
        <v>447</v>
      </c>
      <c r="D475" s="115" t="s">
        <v>37</v>
      </c>
      <c r="E475" s="146">
        <v>10</v>
      </c>
      <c r="F475" s="155"/>
      <c r="G475" s="153"/>
    </row>
    <row r="476" spans="1:7" ht="16.5">
      <c r="A476" s="56">
        <v>1.1</v>
      </c>
      <c r="B476" s="23"/>
      <c r="C476" s="83" t="s">
        <v>448</v>
      </c>
      <c r="D476" s="115" t="s">
        <v>37</v>
      </c>
      <c r="E476" s="146">
        <v>4</v>
      </c>
      <c r="F476" s="155"/>
      <c r="G476" s="153"/>
    </row>
    <row r="477" spans="1:7" ht="16.5">
      <c r="A477" s="40">
        <v>1.11</v>
      </c>
      <c r="B477" s="23"/>
      <c r="C477" s="83" t="s">
        <v>449</v>
      </c>
      <c r="D477" s="115" t="s">
        <v>37</v>
      </c>
      <c r="E477" s="146">
        <v>1</v>
      </c>
      <c r="F477" s="155"/>
      <c r="G477" s="153"/>
    </row>
    <row r="478" spans="1:7" ht="16.5">
      <c r="A478" s="56">
        <v>1.12</v>
      </c>
      <c r="B478" s="23"/>
      <c r="C478" s="83" t="s">
        <v>450</v>
      </c>
      <c r="D478" s="115" t="s">
        <v>37</v>
      </c>
      <c r="E478" s="146">
        <v>1</v>
      </c>
      <c r="F478" s="155"/>
      <c r="G478" s="153"/>
    </row>
    <row r="479" spans="1:7" ht="16.5">
      <c r="A479" s="40">
        <v>1.13</v>
      </c>
      <c r="B479" s="23"/>
      <c r="C479" s="83" t="s">
        <v>451</v>
      </c>
      <c r="D479" s="115" t="s">
        <v>37</v>
      </c>
      <c r="E479" s="146">
        <v>1</v>
      </c>
      <c r="F479" s="155"/>
      <c r="G479" s="153"/>
    </row>
    <row r="480" spans="1:7" ht="16.5">
      <c r="A480" s="56">
        <v>1.14</v>
      </c>
      <c r="B480" s="23"/>
      <c r="C480" s="83" t="s">
        <v>452</v>
      </c>
      <c r="D480" s="115" t="s">
        <v>37</v>
      </c>
      <c r="E480" s="146">
        <v>2</v>
      </c>
      <c r="F480" s="155"/>
      <c r="G480" s="153"/>
    </row>
    <row r="481" spans="1:7" ht="16.5">
      <c r="A481" s="40">
        <v>1.15</v>
      </c>
      <c r="B481" s="23"/>
      <c r="C481" s="83" t="s">
        <v>453</v>
      </c>
      <c r="D481" s="115" t="s">
        <v>37</v>
      </c>
      <c r="E481" s="146">
        <v>2</v>
      </c>
      <c r="F481" s="155"/>
      <c r="G481" s="153"/>
    </row>
    <row r="482" spans="1:7" ht="16.5">
      <c r="A482" s="56">
        <v>1.16</v>
      </c>
      <c r="B482" s="23"/>
      <c r="C482" s="83" t="s">
        <v>454</v>
      </c>
      <c r="D482" s="115" t="s">
        <v>37</v>
      </c>
      <c r="E482" s="146">
        <v>1</v>
      </c>
      <c r="F482" s="155"/>
      <c r="G482" s="153"/>
    </row>
    <row r="483" spans="1:7" ht="16.5">
      <c r="A483" s="40">
        <v>1.17</v>
      </c>
      <c r="B483" s="23"/>
      <c r="C483" s="57" t="s">
        <v>455</v>
      </c>
      <c r="D483" s="24" t="s">
        <v>37</v>
      </c>
      <c r="E483" s="103">
        <v>8</v>
      </c>
      <c r="F483" s="155"/>
      <c r="G483" s="153"/>
    </row>
    <row r="484" spans="1:7" ht="16.5">
      <c r="A484" s="56">
        <v>1.18</v>
      </c>
      <c r="B484" s="23"/>
      <c r="C484" s="57" t="s">
        <v>456</v>
      </c>
      <c r="D484" s="24" t="s">
        <v>37</v>
      </c>
      <c r="E484" s="103">
        <v>4</v>
      </c>
      <c r="F484" s="155"/>
      <c r="G484" s="153"/>
    </row>
    <row r="485" spans="1:7" ht="16.5">
      <c r="A485" s="40">
        <v>1.19</v>
      </c>
      <c r="B485" s="23"/>
      <c r="C485" s="57" t="s">
        <v>457</v>
      </c>
      <c r="D485" s="24" t="s">
        <v>37</v>
      </c>
      <c r="E485" s="103">
        <v>2</v>
      </c>
      <c r="F485" s="155"/>
      <c r="G485" s="153"/>
    </row>
    <row r="486" spans="1:7" ht="16.5">
      <c r="A486" s="56">
        <v>1.2</v>
      </c>
      <c r="B486" s="23"/>
      <c r="C486" s="83" t="s">
        <v>458</v>
      </c>
      <c r="D486" s="24" t="s">
        <v>37</v>
      </c>
      <c r="E486" s="103">
        <v>2</v>
      </c>
      <c r="F486" s="155"/>
      <c r="G486" s="153"/>
    </row>
    <row r="487" spans="1:7" ht="25.5">
      <c r="A487" s="40">
        <v>1.21</v>
      </c>
      <c r="B487" s="23"/>
      <c r="C487" s="57" t="s">
        <v>459</v>
      </c>
      <c r="D487" s="24" t="s">
        <v>15</v>
      </c>
      <c r="E487" s="146">
        <v>195</v>
      </c>
      <c r="F487" s="155"/>
      <c r="G487" s="153"/>
    </row>
    <row r="488" spans="1:7" ht="16.5">
      <c r="A488" s="56">
        <v>1.22</v>
      </c>
      <c r="B488" s="23"/>
      <c r="C488" s="57" t="s">
        <v>460</v>
      </c>
      <c r="D488" s="24" t="s">
        <v>308</v>
      </c>
      <c r="E488" s="133">
        <v>1</v>
      </c>
      <c r="F488" s="155"/>
      <c r="G488" s="153"/>
    </row>
    <row r="489" spans="1:7" ht="16.5">
      <c r="A489" s="40">
        <v>2</v>
      </c>
      <c r="B489" s="23"/>
      <c r="C489" s="74" t="s">
        <v>461</v>
      </c>
      <c r="D489" s="40"/>
      <c r="E489" s="126"/>
      <c r="F489" s="155"/>
      <c r="G489" s="153"/>
    </row>
    <row r="490" spans="1:7" ht="51">
      <c r="A490" s="24">
        <v>2.1</v>
      </c>
      <c r="B490" s="23"/>
      <c r="C490" s="27" t="s">
        <v>462</v>
      </c>
      <c r="D490" s="24" t="s">
        <v>308</v>
      </c>
      <c r="E490" s="103">
        <v>1</v>
      </c>
      <c r="F490" s="155"/>
      <c r="G490" s="153"/>
    </row>
    <row r="491" spans="1:7" ht="16.5">
      <c r="A491" s="24">
        <v>2.2</v>
      </c>
      <c r="B491" s="23"/>
      <c r="C491" s="27" t="s">
        <v>440</v>
      </c>
      <c r="D491" s="24" t="s">
        <v>37</v>
      </c>
      <c r="E491" s="103">
        <v>1</v>
      </c>
      <c r="F491" s="155"/>
      <c r="G491" s="153"/>
    </row>
    <row r="492" spans="1:7" ht="16.5">
      <c r="A492" s="24">
        <v>2.3</v>
      </c>
      <c r="B492" s="23"/>
      <c r="C492" s="27" t="s">
        <v>463</v>
      </c>
      <c r="D492" s="24" t="s">
        <v>37</v>
      </c>
      <c r="E492" s="103">
        <v>1</v>
      </c>
      <c r="F492" s="155"/>
      <c r="G492" s="153"/>
    </row>
    <row r="493" spans="1:7" ht="16.5">
      <c r="A493" s="24">
        <v>2.4</v>
      </c>
      <c r="B493" s="23"/>
      <c r="C493" s="57" t="s">
        <v>464</v>
      </c>
      <c r="D493" s="24" t="s">
        <v>301</v>
      </c>
      <c r="E493" s="147">
        <v>15</v>
      </c>
      <c r="F493" s="155"/>
      <c r="G493" s="153"/>
    </row>
    <row r="494" spans="1:7" ht="16.5">
      <c r="A494" s="24">
        <v>2.5</v>
      </c>
      <c r="B494" s="23"/>
      <c r="C494" s="57" t="s">
        <v>465</v>
      </c>
      <c r="D494" s="24" t="s">
        <v>301</v>
      </c>
      <c r="E494" s="147">
        <v>12</v>
      </c>
      <c r="F494" s="155"/>
      <c r="G494" s="153"/>
    </row>
    <row r="495" spans="1:7" ht="16.5">
      <c r="A495" s="24">
        <v>2.6</v>
      </c>
      <c r="B495" s="23"/>
      <c r="C495" s="57" t="s">
        <v>466</v>
      </c>
      <c r="D495" s="24" t="s">
        <v>301</v>
      </c>
      <c r="E495" s="147">
        <v>15</v>
      </c>
      <c r="F495" s="155"/>
      <c r="G495" s="153"/>
    </row>
    <row r="496" spans="1:7" ht="16.5">
      <c r="A496" s="24">
        <v>2.7</v>
      </c>
      <c r="B496" s="23"/>
      <c r="C496" s="57" t="s">
        <v>467</v>
      </c>
      <c r="D496" s="24" t="s">
        <v>301</v>
      </c>
      <c r="E496" s="147">
        <v>36</v>
      </c>
      <c r="F496" s="155"/>
      <c r="G496" s="153"/>
    </row>
    <row r="497" spans="1:7" ht="16.5">
      <c r="A497" s="24">
        <v>2.8</v>
      </c>
      <c r="B497" s="23"/>
      <c r="C497" s="57" t="s">
        <v>468</v>
      </c>
      <c r="D497" s="24" t="s">
        <v>301</v>
      </c>
      <c r="E497" s="147">
        <v>14</v>
      </c>
      <c r="F497" s="155"/>
      <c r="G497" s="153"/>
    </row>
    <row r="498" spans="1:7" ht="16.5">
      <c r="A498" s="24">
        <v>2.9</v>
      </c>
      <c r="B498" s="23"/>
      <c r="C498" s="57" t="s">
        <v>469</v>
      </c>
      <c r="D498" s="24" t="s">
        <v>301</v>
      </c>
      <c r="E498" s="147">
        <v>18</v>
      </c>
      <c r="F498" s="155"/>
      <c r="G498" s="153"/>
    </row>
    <row r="499" spans="1:7" ht="16.5">
      <c r="A499" s="28">
        <v>2.1</v>
      </c>
      <c r="B499" s="23"/>
      <c r="C499" s="57" t="s">
        <v>442</v>
      </c>
      <c r="D499" s="24" t="s">
        <v>301</v>
      </c>
      <c r="E499" s="147">
        <v>17</v>
      </c>
      <c r="F499" s="155"/>
      <c r="G499" s="153"/>
    </row>
    <row r="500" spans="1:7" ht="16.5">
      <c r="A500" s="24">
        <v>2.11</v>
      </c>
      <c r="B500" s="23"/>
      <c r="C500" s="57" t="s">
        <v>443</v>
      </c>
      <c r="D500" s="24" t="s">
        <v>301</v>
      </c>
      <c r="E500" s="147">
        <v>7</v>
      </c>
      <c r="F500" s="155"/>
      <c r="G500" s="153"/>
    </row>
    <row r="501" spans="1:7" ht="16.5">
      <c r="A501" s="28">
        <v>2.12</v>
      </c>
      <c r="B501" s="23"/>
      <c r="C501" s="57" t="s">
        <v>470</v>
      </c>
      <c r="D501" s="24" t="s">
        <v>301</v>
      </c>
      <c r="E501" s="147">
        <v>2</v>
      </c>
      <c r="F501" s="155"/>
      <c r="G501" s="153"/>
    </row>
    <row r="502" spans="1:7" ht="16.5">
      <c r="A502" s="24">
        <v>2.13</v>
      </c>
      <c r="B502" s="23"/>
      <c r="C502" s="57" t="s">
        <v>471</v>
      </c>
      <c r="D502" s="24" t="s">
        <v>301</v>
      </c>
      <c r="E502" s="147">
        <v>2</v>
      </c>
      <c r="F502" s="155"/>
      <c r="G502" s="153"/>
    </row>
    <row r="503" spans="1:7" ht="16.5">
      <c r="A503" s="28">
        <v>2.14</v>
      </c>
      <c r="B503" s="23"/>
      <c r="C503" s="57" t="s">
        <v>472</v>
      </c>
      <c r="D503" s="24" t="s">
        <v>301</v>
      </c>
      <c r="E503" s="147">
        <v>74</v>
      </c>
      <c r="F503" s="155"/>
      <c r="G503" s="153"/>
    </row>
    <row r="504" spans="1:7" ht="16.5">
      <c r="A504" s="24">
        <v>2.15</v>
      </c>
      <c r="B504" s="23"/>
      <c r="C504" s="57" t="s">
        <v>473</v>
      </c>
      <c r="D504" s="24" t="s">
        <v>301</v>
      </c>
      <c r="E504" s="147">
        <v>2</v>
      </c>
      <c r="F504" s="155"/>
      <c r="G504" s="153"/>
    </row>
    <row r="505" spans="1:7" ht="16.5">
      <c r="A505" s="28">
        <v>2.16</v>
      </c>
      <c r="B505" s="23"/>
      <c r="C505" s="57" t="s">
        <v>474</v>
      </c>
      <c r="D505" s="24" t="s">
        <v>301</v>
      </c>
      <c r="E505" s="147">
        <v>2</v>
      </c>
      <c r="F505" s="155"/>
      <c r="G505" s="153"/>
    </row>
    <row r="506" spans="1:7" ht="16.5">
      <c r="A506" s="24">
        <v>2.17</v>
      </c>
      <c r="B506" s="23"/>
      <c r="C506" s="57" t="s">
        <v>475</v>
      </c>
      <c r="D506" s="24" t="s">
        <v>301</v>
      </c>
      <c r="E506" s="147">
        <v>3</v>
      </c>
      <c r="F506" s="155"/>
      <c r="G506" s="153"/>
    </row>
    <row r="507" spans="1:7" ht="16.5">
      <c r="A507" s="28">
        <v>2.18</v>
      </c>
      <c r="B507" s="23"/>
      <c r="C507" s="57" t="s">
        <v>476</v>
      </c>
      <c r="D507" s="24" t="s">
        <v>301</v>
      </c>
      <c r="E507" s="147">
        <v>3</v>
      </c>
      <c r="F507" s="155"/>
      <c r="G507" s="153"/>
    </row>
    <row r="508" spans="1:7" ht="16.5">
      <c r="A508" s="24">
        <v>2.19</v>
      </c>
      <c r="B508" s="23"/>
      <c r="C508" s="57" t="s">
        <v>477</v>
      </c>
      <c r="D508" s="24" t="s">
        <v>301</v>
      </c>
      <c r="E508" s="147">
        <v>3</v>
      </c>
      <c r="F508" s="155"/>
      <c r="G508" s="153"/>
    </row>
    <row r="509" spans="1:7" ht="16.5">
      <c r="A509" s="28">
        <v>2.2</v>
      </c>
      <c r="B509" s="23"/>
      <c r="C509" s="83" t="s">
        <v>478</v>
      </c>
      <c r="D509" s="24" t="s">
        <v>37</v>
      </c>
      <c r="E509" s="147">
        <v>6</v>
      </c>
      <c r="F509" s="155"/>
      <c r="G509" s="153"/>
    </row>
    <row r="510" spans="1:7" ht="16.5">
      <c r="A510" s="24">
        <v>2.21</v>
      </c>
      <c r="B510" s="23"/>
      <c r="C510" s="83" t="s">
        <v>479</v>
      </c>
      <c r="D510" s="24" t="s">
        <v>37</v>
      </c>
      <c r="E510" s="147">
        <v>3</v>
      </c>
      <c r="F510" s="155"/>
      <c r="G510" s="153"/>
    </row>
    <row r="511" spans="1:7" ht="16.5">
      <c r="A511" s="28">
        <v>2.22</v>
      </c>
      <c r="B511" s="23"/>
      <c r="C511" s="83" t="s">
        <v>480</v>
      </c>
      <c r="D511" s="24" t="s">
        <v>37</v>
      </c>
      <c r="E511" s="147">
        <v>1</v>
      </c>
      <c r="F511" s="155"/>
      <c r="G511" s="153"/>
    </row>
    <row r="512" spans="1:7" ht="16.5">
      <c r="A512" s="24">
        <v>2.23</v>
      </c>
      <c r="B512" s="23"/>
      <c r="C512" s="83" t="s">
        <v>481</v>
      </c>
      <c r="D512" s="24" t="s">
        <v>37</v>
      </c>
      <c r="E512" s="147">
        <v>12</v>
      </c>
      <c r="F512" s="155"/>
      <c r="G512" s="153"/>
    </row>
    <row r="513" spans="1:7" ht="16.5">
      <c r="A513" s="28">
        <v>2.24</v>
      </c>
      <c r="B513" s="23"/>
      <c r="C513" s="83" t="s">
        <v>482</v>
      </c>
      <c r="D513" s="24" t="s">
        <v>37</v>
      </c>
      <c r="E513" s="147">
        <v>1</v>
      </c>
      <c r="F513" s="155"/>
      <c r="G513" s="153"/>
    </row>
    <row r="514" spans="1:7" ht="16.5">
      <c r="A514" s="24">
        <v>2.25</v>
      </c>
      <c r="B514" s="23"/>
      <c r="C514" s="83" t="s">
        <v>483</v>
      </c>
      <c r="D514" s="24" t="s">
        <v>37</v>
      </c>
      <c r="E514" s="147">
        <v>7</v>
      </c>
      <c r="F514" s="155"/>
      <c r="G514" s="153"/>
    </row>
    <row r="515" spans="1:7" ht="16.5">
      <c r="A515" s="28">
        <v>2.26</v>
      </c>
      <c r="B515" s="23"/>
      <c r="C515" s="83" t="s">
        <v>484</v>
      </c>
      <c r="D515" s="24" t="s">
        <v>37</v>
      </c>
      <c r="E515" s="147">
        <v>2</v>
      </c>
      <c r="F515" s="155"/>
      <c r="G515" s="153"/>
    </row>
    <row r="516" spans="1:7" ht="16.5">
      <c r="A516" s="24">
        <v>2.27</v>
      </c>
      <c r="B516" s="23"/>
      <c r="C516" s="83" t="s">
        <v>485</v>
      </c>
      <c r="D516" s="24" t="s">
        <v>37</v>
      </c>
      <c r="E516" s="147">
        <v>3</v>
      </c>
      <c r="F516" s="155"/>
      <c r="G516" s="153"/>
    </row>
    <row r="517" spans="1:7" ht="16.5">
      <c r="A517" s="28">
        <v>2.28</v>
      </c>
      <c r="B517" s="23"/>
      <c r="C517" s="83" t="s">
        <v>486</v>
      </c>
      <c r="D517" s="24" t="s">
        <v>37</v>
      </c>
      <c r="E517" s="147">
        <v>2</v>
      </c>
      <c r="F517" s="155"/>
      <c r="G517" s="153"/>
    </row>
    <row r="518" spans="1:7" ht="16.5">
      <c r="A518" s="24">
        <v>2.29</v>
      </c>
      <c r="B518" s="23"/>
      <c r="C518" s="83" t="s">
        <v>487</v>
      </c>
      <c r="D518" s="24" t="s">
        <v>37</v>
      </c>
      <c r="E518" s="147">
        <v>2</v>
      </c>
      <c r="F518" s="155"/>
      <c r="G518" s="153"/>
    </row>
    <row r="519" spans="1:7" ht="16.5">
      <c r="A519" s="28">
        <v>2.3</v>
      </c>
      <c r="B519" s="23"/>
      <c r="C519" s="83" t="s">
        <v>488</v>
      </c>
      <c r="D519" s="24" t="s">
        <v>37</v>
      </c>
      <c r="E519" s="146">
        <v>1</v>
      </c>
      <c r="F519" s="155"/>
      <c r="G519" s="153"/>
    </row>
    <row r="520" spans="1:7" ht="16.5">
      <c r="A520" s="24">
        <v>2.31</v>
      </c>
      <c r="B520" s="23"/>
      <c r="C520" s="83" t="s">
        <v>489</v>
      </c>
      <c r="D520" s="24" t="s">
        <v>37</v>
      </c>
      <c r="E520" s="146">
        <v>1</v>
      </c>
      <c r="F520" s="155"/>
      <c r="G520" s="153"/>
    </row>
    <row r="521" spans="1:7" ht="16.5">
      <c r="A521" s="28">
        <v>2.31999999999999</v>
      </c>
      <c r="B521" s="23"/>
      <c r="C521" s="83" t="s">
        <v>490</v>
      </c>
      <c r="D521" s="24" t="s">
        <v>37</v>
      </c>
      <c r="E521" s="146">
        <v>2</v>
      </c>
      <c r="F521" s="155"/>
      <c r="G521" s="153"/>
    </row>
    <row r="522" spans="1:7" ht="16.5">
      <c r="A522" s="24">
        <v>2.33</v>
      </c>
      <c r="B522" s="23"/>
      <c r="C522" s="83" t="s">
        <v>491</v>
      </c>
      <c r="D522" s="24" t="s">
        <v>37</v>
      </c>
      <c r="E522" s="146">
        <v>1</v>
      </c>
      <c r="F522" s="155"/>
      <c r="G522" s="153"/>
    </row>
    <row r="523" spans="1:7" ht="16.5">
      <c r="A523" s="28">
        <v>2.33999999999999</v>
      </c>
      <c r="B523" s="23"/>
      <c r="C523" s="83" t="s">
        <v>492</v>
      </c>
      <c r="D523" s="24" t="s">
        <v>37</v>
      </c>
      <c r="E523" s="146">
        <v>1</v>
      </c>
      <c r="F523" s="155"/>
      <c r="G523" s="153"/>
    </row>
    <row r="524" spans="1:7" ht="16.5">
      <c r="A524" s="24">
        <v>2.35</v>
      </c>
      <c r="B524" s="23"/>
      <c r="C524" s="83" t="s">
        <v>493</v>
      </c>
      <c r="D524" s="24" t="s">
        <v>37</v>
      </c>
      <c r="E524" s="146">
        <v>1</v>
      </c>
      <c r="F524" s="155"/>
      <c r="G524" s="153"/>
    </row>
    <row r="525" spans="1:7" ht="16.5">
      <c r="A525" s="28">
        <v>2.35999999999999</v>
      </c>
      <c r="B525" s="23"/>
      <c r="C525" s="83" t="s">
        <v>494</v>
      </c>
      <c r="D525" s="24" t="s">
        <v>37</v>
      </c>
      <c r="E525" s="146">
        <v>1</v>
      </c>
      <c r="F525" s="155"/>
      <c r="G525" s="153"/>
    </row>
    <row r="526" spans="1:7" ht="16.5">
      <c r="A526" s="24">
        <v>2.36999999999999</v>
      </c>
      <c r="B526" s="23"/>
      <c r="C526" s="83" t="s">
        <v>495</v>
      </c>
      <c r="D526" s="24" t="s">
        <v>37</v>
      </c>
      <c r="E526" s="146">
        <v>1</v>
      </c>
      <c r="F526" s="155"/>
      <c r="G526" s="153"/>
    </row>
    <row r="527" spans="1:7" ht="16.5">
      <c r="A527" s="28">
        <v>2.37999999999999</v>
      </c>
      <c r="B527" s="23"/>
      <c r="C527" s="83" t="s">
        <v>496</v>
      </c>
      <c r="D527" s="24" t="s">
        <v>37</v>
      </c>
      <c r="E527" s="146">
        <v>1</v>
      </c>
      <c r="F527" s="155"/>
      <c r="G527" s="153"/>
    </row>
    <row r="528" spans="1:7" ht="16.5">
      <c r="A528" s="24">
        <v>2.38999999999999</v>
      </c>
      <c r="B528" s="23"/>
      <c r="C528" s="83" t="s">
        <v>497</v>
      </c>
      <c r="D528" s="24" t="s">
        <v>37</v>
      </c>
      <c r="E528" s="146">
        <v>1</v>
      </c>
      <c r="F528" s="155"/>
      <c r="G528" s="153"/>
    </row>
    <row r="529" spans="1:7" ht="16.5">
      <c r="A529" s="28">
        <v>2.39999999999999</v>
      </c>
      <c r="B529" s="23"/>
      <c r="C529" s="83" t="s">
        <v>498</v>
      </c>
      <c r="D529" s="24" t="s">
        <v>37</v>
      </c>
      <c r="E529" s="147">
        <v>1</v>
      </c>
      <c r="F529" s="155"/>
      <c r="G529" s="153"/>
    </row>
    <row r="530" spans="1:7" ht="16.5">
      <c r="A530" s="24">
        <v>2.40999999999999</v>
      </c>
      <c r="B530" s="23"/>
      <c r="C530" s="83" t="s">
        <v>499</v>
      </c>
      <c r="D530" s="24" t="s">
        <v>37</v>
      </c>
      <c r="E530" s="147">
        <v>1</v>
      </c>
      <c r="F530" s="155"/>
      <c r="G530" s="153"/>
    </row>
    <row r="531" spans="1:7" ht="16.5">
      <c r="A531" s="28">
        <v>2.41999999999999</v>
      </c>
      <c r="B531" s="23"/>
      <c r="C531" s="83" t="s">
        <v>500</v>
      </c>
      <c r="D531" s="24" t="s">
        <v>37</v>
      </c>
      <c r="E531" s="147">
        <v>1</v>
      </c>
      <c r="F531" s="155"/>
      <c r="G531" s="153"/>
    </row>
    <row r="532" spans="1:7" ht="16.5">
      <c r="A532" s="24">
        <v>2.42999999999999</v>
      </c>
      <c r="B532" s="23"/>
      <c r="C532" s="83" t="s">
        <v>501</v>
      </c>
      <c r="D532" s="24" t="s">
        <v>37</v>
      </c>
      <c r="E532" s="147">
        <v>2</v>
      </c>
      <c r="F532" s="155"/>
      <c r="G532" s="153"/>
    </row>
    <row r="533" spans="1:7" ht="16.5">
      <c r="A533" s="28">
        <v>2.43999999999999</v>
      </c>
      <c r="B533" s="23"/>
      <c r="C533" s="83" t="s">
        <v>502</v>
      </c>
      <c r="D533" s="24" t="s">
        <v>37</v>
      </c>
      <c r="E533" s="147">
        <v>3</v>
      </c>
      <c r="F533" s="155"/>
      <c r="G533" s="153"/>
    </row>
    <row r="534" spans="1:7" ht="16.5">
      <c r="A534" s="24">
        <v>2.44999999999999</v>
      </c>
      <c r="B534" s="23"/>
      <c r="C534" s="83" t="s">
        <v>503</v>
      </c>
      <c r="D534" s="24" t="s">
        <v>37</v>
      </c>
      <c r="E534" s="147">
        <v>1</v>
      </c>
      <c r="F534" s="155"/>
      <c r="G534" s="153"/>
    </row>
    <row r="535" spans="1:7" ht="16.5">
      <c r="A535" s="28">
        <v>2.45999999999999</v>
      </c>
      <c r="B535" s="23"/>
      <c r="C535" s="83" t="s">
        <v>504</v>
      </c>
      <c r="D535" s="24" t="s">
        <v>37</v>
      </c>
      <c r="E535" s="147">
        <v>1</v>
      </c>
      <c r="F535" s="155"/>
      <c r="G535" s="153"/>
    </row>
    <row r="536" spans="1:7" ht="16.5">
      <c r="A536" s="24">
        <v>2.46999999999999</v>
      </c>
      <c r="B536" s="23"/>
      <c r="C536" s="83" t="s">
        <v>505</v>
      </c>
      <c r="D536" s="24" t="s">
        <v>37</v>
      </c>
      <c r="E536" s="147">
        <v>2</v>
      </c>
      <c r="F536" s="155"/>
      <c r="G536" s="153"/>
    </row>
    <row r="537" spans="1:7" ht="16.5">
      <c r="A537" s="28">
        <v>2.47999999999999</v>
      </c>
      <c r="B537" s="23"/>
      <c r="C537" s="83" t="s">
        <v>506</v>
      </c>
      <c r="D537" s="24" t="s">
        <v>37</v>
      </c>
      <c r="E537" s="146">
        <v>1</v>
      </c>
      <c r="F537" s="155"/>
      <c r="G537" s="153"/>
    </row>
    <row r="538" spans="1:7" ht="16.5">
      <c r="A538" s="24">
        <v>2.48999999999999</v>
      </c>
      <c r="B538" s="23"/>
      <c r="C538" s="83" t="s">
        <v>507</v>
      </c>
      <c r="D538" s="24" t="s">
        <v>37</v>
      </c>
      <c r="E538" s="146">
        <v>1</v>
      </c>
      <c r="F538" s="155"/>
      <c r="G538" s="153"/>
    </row>
    <row r="539" spans="1:7" ht="16.5">
      <c r="A539" s="28">
        <v>2.49999999999999</v>
      </c>
      <c r="B539" s="23"/>
      <c r="C539" s="83" t="s">
        <v>508</v>
      </c>
      <c r="D539" s="24" t="s">
        <v>37</v>
      </c>
      <c r="E539" s="146">
        <v>1</v>
      </c>
      <c r="F539" s="155"/>
      <c r="G539" s="153"/>
    </row>
    <row r="540" spans="1:7" ht="16.5">
      <c r="A540" s="24">
        <v>2.50999999999999</v>
      </c>
      <c r="B540" s="23"/>
      <c r="C540" s="83" t="s">
        <v>509</v>
      </c>
      <c r="D540" s="24" t="s">
        <v>37</v>
      </c>
      <c r="E540" s="146">
        <v>3</v>
      </c>
      <c r="F540" s="155"/>
      <c r="G540" s="153"/>
    </row>
    <row r="541" spans="1:7" ht="16.5">
      <c r="A541" s="28">
        <v>2.51999999999999</v>
      </c>
      <c r="B541" s="23"/>
      <c r="C541" s="83" t="s">
        <v>510</v>
      </c>
      <c r="D541" s="24" t="s">
        <v>37</v>
      </c>
      <c r="E541" s="146">
        <v>2</v>
      </c>
      <c r="F541" s="155"/>
      <c r="G541" s="153"/>
    </row>
    <row r="542" spans="1:7" ht="16.5">
      <c r="A542" s="24">
        <v>2.52999999999999</v>
      </c>
      <c r="B542" s="23"/>
      <c r="C542" s="83" t="s">
        <v>511</v>
      </c>
      <c r="D542" s="24" t="s">
        <v>37</v>
      </c>
      <c r="E542" s="146">
        <v>1</v>
      </c>
      <c r="F542" s="155"/>
      <c r="G542" s="153"/>
    </row>
    <row r="543" spans="1:7" ht="16.5">
      <c r="A543" s="28">
        <v>2.53999999999999</v>
      </c>
      <c r="B543" s="23"/>
      <c r="C543" s="83" t="s">
        <v>512</v>
      </c>
      <c r="D543" s="24" t="s">
        <v>37</v>
      </c>
      <c r="E543" s="146">
        <v>2</v>
      </c>
      <c r="F543" s="155"/>
      <c r="G543" s="153"/>
    </row>
    <row r="544" spans="1:7" ht="16.5">
      <c r="A544" s="24">
        <v>2.54999999999999</v>
      </c>
      <c r="B544" s="23"/>
      <c r="C544" s="83" t="s">
        <v>513</v>
      </c>
      <c r="D544" s="24" t="s">
        <v>37</v>
      </c>
      <c r="E544" s="146">
        <v>1</v>
      </c>
      <c r="F544" s="155"/>
      <c r="G544" s="153"/>
    </row>
    <row r="545" spans="1:7" ht="16.5">
      <c r="A545" s="28">
        <v>2.55999999999999</v>
      </c>
      <c r="B545" s="23"/>
      <c r="C545" s="83" t="s">
        <v>514</v>
      </c>
      <c r="D545" s="24" t="s">
        <v>37</v>
      </c>
      <c r="E545" s="146">
        <v>2</v>
      </c>
      <c r="F545" s="155"/>
      <c r="G545" s="153"/>
    </row>
    <row r="546" spans="1:7" ht="16.5">
      <c r="A546" s="24">
        <v>2.56999999999999</v>
      </c>
      <c r="B546" s="23"/>
      <c r="C546" s="83" t="s">
        <v>515</v>
      </c>
      <c r="D546" s="24" t="s">
        <v>37</v>
      </c>
      <c r="E546" s="146">
        <v>1</v>
      </c>
      <c r="F546" s="155"/>
      <c r="G546" s="153"/>
    </row>
    <row r="547" spans="1:7" ht="16.5">
      <c r="A547" s="28">
        <v>2.57999999999999</v>
      </c>
      <c r="B547" s="23"/>
      <c r="C547" s="116" t="s">
        <v>516</v>
      </c>
      <c r="D547" s="24" t="s">
        <v>37</v>
      </c>
      <c r="E547" s="146">
        <v>3</v>
      </c>
      <c r="F547" s="155"/>
      <c r="G547" s="153"/>
    </row>
    <row r="548" spans="1:7" ht="16.5">
      <c r="A548" s="24">
        <v>2.58999999999999</v>
      </c>
      <c r="B548" s="23"/>
      <c r="C548" s="57" t="s">
        <v>517</v>
      </c>
      <c r="D548" s="24" t="s">
        <v>37</v>
      </c>
      <c r="E548" s="146">
        <v>5</v>
      </c>
      <c r="F548" s="155"/>
      <c r="G548" s="153"/>
    </row>
    <row r="549" spans="1:7" ht="16.5">
      <c r="A549" s="28">
        <v>2.59999999999999</v>
      </c>
      <c r="B549" s="23"/>
      <c r="C549" s="57" t="s">
        <v>518</v>
      </c>
      <c r="D549" s="24" t="s">
        <v>37</v>
      </c>
      <c r="E549" s="146">
        <v>2</v>
      </c>
      <c r="F549" s="155"/>
      <c r="G549" s="153"/>
    </row>
    <row r="550" spans="1:7" ht="16.5">
      <c r="A550" s="24">
        <v>2.60999999999999</v>
      </c>
      <c r="B550" s="23"/>
      <c r="C550" s="57" t="s">
        <v>519</v>
      </c>
      <c r="D550" s="24" t="s">
        <v>37</v>
      </c>
      <c r="E550" s="146">
        <v>3</v>
      </c>
      <c r="F550" s="155"/>
      <c r="G550" s="153"/>
    </row>
    <row r="551" spans="1:7" ht="16.5">
      <c r="A551" s="28">
        <v>2.61999999999999</v>
      </c>
      <c r="B551" s="23"/>
      <c r="C551" s="57" t="s">
        <v>520</v>
      </c>
      <c r="D551" s="24" t="s">
        <v>37</v>
      </c>
      <c r="E551" s="146">
        <v>2</v>
      </c>
      <c r="F551" s="155"/>
      <c r="G551" s="153"/>
    </row>
    <row r="552" spans="1:7" ht="16.5">
      <c r="A552" s="24">
        <v>2.62999999999999</v>
      </c>
      <c r="B552" s="23"/>
      <c r="C552" s="57" t="s">
        <v>521</v>
      </c>
      <c r="D552" s="24" t="s">
        <v>37</v>
      </c>
      <c r="E552" s="146">
        <v>2</v>
      </c>
      <c r="F552" s="155"/>
      <c r="G552" s="153"/>
    </row>
    <row r="553" spans="1:7" ht="16.5">
      <c r="A553" s="28">
        <v>2.63999999999999</v>
      </c>
      <c r="B553" s="23"/>
      <c r="C553" s="57" t="s">
        <v>522</v>
      </c>
      <c r="D553" s="24" t="s">
        <v>37</v>
      </c>
      <c r="E553" s="146">
        <v>3</v>
      </c>
      <c r="F553" s="155"/>
      <c r="G553" s="153"/>
    </row>
    <row r="554" spans="1:7" ht="16.5">
      <c r="A554" s="24">
        <v>2.64999999999999</v>
      </c>
      <c r="B554" s="23"/>
      <c r="C554" s="57" t="s">
        <v>523</v>
      </c>
      <c r="D554" s="24" t="s">
        <v>37</v>
      </c>
      <c r="E554" s="148">
        <v>2</v>
      </c>
      <c r="F554" s="155"/>
      <c r="G554" s="153"/>
    </row>
    <row r="555" spans="1:7" ht="16.5">
      <c r="A555" s="28">
        <v>2.65999999999999</v>
      </c>
      <c r="B555" s="23"/>
      <c r="C555" s="57" t="s">
        <v>524</v>
      </c>
      <c r="D555" s="24" t="s">
        <v>37</v>
      </c>
      <c r="E555" s="148">
        <v>1</v>
      </c>
      <c r="F555" s="155"/>
      <c r="G555" s="153"/>
    </row>
    <row r="556" spans="1:7" ht="16.5">
      <c r="A556" s="24">
        <v>2.66999999999999</v>
      </c>
      <c r="B556" s="23"/>
      <c r="C556" s="57" t="s">
        <v>525</v>
      </c>
      <c r="D556" s="24" t="s">
        <v>37</v>
      </c>
      <c r="E556" s="148">
        <v>2</v>
      </c>
      <c r="F556" s="155"/>
      <c r="G556" s="153"/>
    </row>
    <row r="557" spans="1:7" ht="16.5">
      <c r="A557" s="28">
        <v>2.67999999999999</v>
      </c>
      <c r="B557" s="23"/>
      <c r="C557" s="57" t="s">
        <v>526</v>
      </c>
      <c r="D557" s="24" t="s">
        <v>37</v>
      </c>
      <c r="E557" s="146">
        <v>2</v>
      </c>
      <c r="F557" s="155"/>
      <c r="G557" s="153"/>
    </row>
    <row r="558" spans="1:7" ht="16.5">
      <c r="A558" s="24">
        <v>2.68999999999999</v>
      </c>
      <c r="B558" s="23"/>
      <c r="C558" s="57" t="s">
        <v>527</v>
      </c>
      <c r="D558" s="24" t="s">
        <v>37</v>
      </c>
      <c r="E558" s="146">
        <v>1</v>
      </c>
      <c r="F558" s="155"/>
      <c r="G558" s="153"/>
    </row>
    <row r="559" spans="1:7" ht="16.5">
      <c r="A559" s="28">
        <v>2.69999999999999</v>
      </c>
      <c r="B559" s="23"/>
      <c r="C559" s="57" t="s">
        <v>528</v>
      </c>
      <c r="D559" s="24" t="s">
        <v>37</v>
      </c>
      <c r="E559" s="146">
        <v>4</v>
      </c>
      <c r="F559" s="155"/>
      <c r="G559" s="153"/>
    </row>
    <row r="560" spans="1:7" ht="16.5">
      <c r="A560" s="24">
        <v>2.70999999999999</v>
      </c>
      <c r="B560" s="23"/>
      <c r="C560" s="57" t="s">
        <v>529</v>
      </c>
      <c r="D560" s="24" t="s">
        <v>37</v>
      </c>
      <c r="E560" s="146">
        <v>2</v>
      </c>
      <c r="F560" s="155"/>
      <c r="G560" s="153"/>
    </row>
    <row r="561" spans="1:7" ht="16.5">
      <c r="A561" s="28">
        <v>2.71999999999999</v>
      </c>
      <c r="B561" s="23"/>
      <c r="C561" s="83" t="s">
        <v>530</v>
      </c>
      <c r="D561" s="24" t="s">
        <v>37</v>
      </c>
      <c r="E561" s="146">
        <v>1</v>
      </c>
      <c r="F561" s="155"/>
      <c r="G561" s="153"/>
    </row>
    <row r="562" spans="1:7" ht="16.5">
      <c r="A562" s="24">
        <v>2.72999999999999</v>
      </c>
      <c r="B562" s="23"/>
      <c r="C562" s="83" t="s">
        <v>531</v>
      </c>
      <c r="D562" s="24" t="s">
        <v>37</v>
      </c>
      <c r="E562" s="146">
        <v>1</v>
      </c>
      <c r="F562" s="155"/>
      <c r="G562" s="153"/>
    </row>
    <row r="563" spans="1:7" ht="25.5">
      <c r="A563" s="28">
        <v>2.73999999999999</v>
      </c>
      <c r="B563" s="23"/>
      <c r="C563" s="57" t="s">
        <v>459</v>
      </c>
      <c r="D563" s="24" t="s">
        <v>15</v>
      </c>
      <c r="E563" s="146">
        <v>42</v>
      </c>
      <c r="F563" s="155"/>
      <c r="G563" s="153"/>
    </row>
    <row r="564" spans="1:7" ht="16.5">
      <c r="A564" s="24">
        <v>2.74999999999999</v>
      </c>
      <c r="B564" s="23"/>
      <c r="C564" s="57" t="s">
        <v>460</v>
      </c>
      <c r="D564" s="24" t="s">
        <v>308</v>
      </c>
      <c r="E564" s="133">
        <v>1</v>
      </c>
      <c r="F564" s="155"/>
      <c r="G564" s="153"/>
    </row>
    <row r="565" spans="1:7" ht="25.5">
      <c r="A565" s="24">
        <v>3</v>
      </c>
      <c r="B565" s="23"/>
      <c r="C565" s="117" t="s">
        <v>532</v>
      </c>
      <c r="D565" s="97"/>
      <c r="E565" s="122"/>
      <c r="F565" s="155"/>
      <c r="G565" s="153"/>
    </row>
    <row r="566" spans="1:7" ht="16.5">
      <c r="A566" s="24">
        <v>3.1</v>
      </c>
      <c r="B566" s="23"/>
      <c r="C566" s="57" t="s">
        <v>533</v>
      </c>
      <c r="D566" s="24" t="s">
        <v>37</v>
      </c>
      <c r="E566" s="103">
        <v>1</v>
      </c>
      <c r="F566" s="155"/>
      <c r="G566" s="153"/>
    </row>
    <row r="567" spans="1:7" ht="16.5">
      <c r="A567" s="24">
        <v>3.2</v>
      </c>
      <c r="B567" s="23"/>
      <c r="C567" s="57" t="s">
        <v>534</v>
      </c>
      <c r="D567" s="24" t="s">
        <v>37</v>
      </c>
      <c r="E567" s="103">
        <v>1</v>
      </c>
      <c r="F567" s="155"/>
      <c r="G567" s="153"/>
    </row>
    <row r="568" spans="1:7" ht="16.5">
      <c r="A568" s="24">
        <v>3.3</v>
      </c>
      <c r="B568" s="23"/>
      <c r="C568" s="57" t="s">
        <v>338</v>
      </c>
      <c r="D568" s="24" t="s">
        <v>37</v>
      </c>
      <c r="E568" s="149">
        <v>1</v>
      </c>
      <c r="F568" s="155"/>
      <c r="G568" s="153"/>
    </row>
    <row r="569" spans="1:7" ht="16.5">
      <c r="A569" s="24">
        <v>3.4</v>
      </c>
      <c r="B569" s="23"/>
      <c r="C569" s="57" t="s">
        <v>535</v>
      </c>
      <c r="D569" s="24" t="s">
        <v>37</v>
      </c>
      <c r="E569" s="149">
        <v>2</v>
      </c>
      <c r="F569" s="155"/>
      <c r="G569" s="153"/>
    </row>
    <row r="570" spans="1:7" ht="16.5">
      <c r="A570" s="24">
        <v>3.5</v>
      </c>
      <c r="B570" s="23"/>
      <c r="C570" s="57" t="s">
        <v>536</v>
      </c>
      <c r="D570" s="24" t="s">
        <v>37</v>
      </c>
      <c r="E570" s="149">
        <v>3</v>
      </c>
      <c r="F570" s="155"/>
      <c r="G570" s="153"/>
    </row>
    <row r="571" spans="1:7" ht="16.5">
      <c r="A571" s="24">
        <v>3.6</v>
      </c>
      <c r="B571" s="23"/>
      <c r="C571" s="57" t="s">
        <v>341</v>
      </c>
      <c r="D571" s="24" t="s">
        <v>37</v>
      </c>
      <c r="E571" s="149">
        <v>1</v>
      </c>
      <c r="F571" s="155"/>
      <c r="G571" s="153"/>
    </row>
    <row r="572" spans="1:7" ht="16.5">
      <c r="A572" s="24">
        <v>3.7</v>
      </c>
      <c r="B572" s="23"/>
      <c r="C572" s="57" t="s">
        <v>342</v>
      </c>
      <c r="D572" s="24" t="s">
        <v>37</v>
      </c>
      <c r="E572" s="149">
        <v>4</v>
      </c>
      <c r="F572" s="155"/>
      <c r="G572" s="153"/>
    </row>
    <row r="573" spans="1:7" ht="16.5">
      <c r="A573" s="24">
        <v>3.8</v>
      </c>
      <c r="B573" s="23"/>
      <c r="C573" s="57" t="s">
        <v>343</v>
      </c>
      <c r="D573" s="24" t="s">
        <v>37</v>
      </c>
      <c r="E573" s="149">
        <v>2</v>
      </c>
      <c r="F573" s="155"/>
      <c r="G573" s="153"/>
    </row>
    <row r="574" spans="1:7" ht="16.5">
      <c r="A574" s="24">
        <v>3.9</v>
      </c>
      <c r="B574" s="23"/>
      <c r="C574" s="57" t="s">
        <v>344</v>
      </c>
      <c r="D574" s="24" t="s">
        <v>37</v>
      </c>
      <c r="E574" s="149">
        <v>2</v>
      </c>
      <c r="F574" s="155"/>
      <c r="G574" s="153"/>
    </row>
    <row r="575" spans="1:7" ht="16.5">
      <c r="A575" s="28">
        <v>3.1</v>
      </c>
      <c r="B575" s="23"/>
      <c r="C575" s="57" t="s">
        <v>345</v>
      </c>
      <c r="D575" s="24" t="s">
        <v>37</v>
      </c>
      <c r="E575" s="149">
        <v>1</v>
      </c>
      <c r="F575" s="155"/>
      <c r="G575" s="153"/>
    </row>
    <row r="576" spans="1:7" ht="16.5">
      <c r="A576" s="24">
        <v>3.11</v>
      </c>
      <c r="B576" s="23"/>
      <c r="C576" s="57" t="s">
        <v>346</v>
      </c>
      <c r="D576" s="24" t="s">
        <v>37</v>
      </c>
      <c r="E576" s="149">
        <v>1</v>
      </c>
      <c r="F576" s="155"/>
      <c r="G576" s="153"/>
    </row>
    <row r="577" spans="1:7" ht="16.5">
      <c r="A577" s="28">
        <v>3.12</v>
      </c>
      <c r="B577" s="23"/>
      <c r="C577" s="57" t="s">
        <v>537</v>
      </c>
      <c r="D577" s="24" t="s">
        <v>348</v>
      </c>
      <c r="E577" s="149">
        <v>16</v>
      </c>
      <c r="F577" s="155"/>
      <c r="G577" s="153"/>
    </row>
    <row r="578" spans="1:7" ht="16.5">
      <c r="A578" s="24">
        <v>3.13</v>
      </c>
      <c r="B578" s="23"/>
      <c r="C578" s="57" t="s">
        <v>538</v>
      </c>
      <c r="D578" s="24" t="s">
        <v>348</v>
      </c>
      <c r="E578" s="149">
        <v>14</v>
      </c>
      <c r="F578" s="155"/>
      <c r="G578" s="153"/>
    </row>
    <row r="579" spans="1:7" ht="16.5">
      <c r="A579" s="28">
        <v>3.14</v>
      </c>
      <c r="B579" s="23"/>
      <c r="C579" s="57" t="s">
        <v>334</v>
      </c>
      <c r="D579" s="24" t="s">
        <v>308</v>
      </c>
      <c r="E579" s="133">
        <v>1</v>
      </c>
      <c r="F579" s="155"/>
      <c r="G579" s="153"/>
    </row>
    <row r="580" spans="1:7" ht="16.5">
      <c r="A580" s="24">
        <v>3.15</v>
      </c>
      <c r="B580" s="23"/>
      <c r="C580" s="57" t="s">
        <v>460</v>
      </c>
      <c r="D580" s="24" t="s">
        <v>308</v>
      </c>
      <c r="E580" s="133">
        <v>1</v>
      </c>
      <c r="F580" s="155"/>
      <c r="G580" s="153"/>
    </row>
    <row r="581" spans="1:7" ht="25.5">
      <c r="A581" s="24">
        <v>4</v>
      </c>
      <c r="B581" s="23"/>
      <c r="C581" s="25" t="s">
        <v>539</v>
      </c>
      <c r="D581" s="24"/>
      <c r="E581" s="122"/>
      <c r="F581" s="155"/>
      <c r="G581" s="153"/>
    </row>
    <row r="582" spans="1:7" ht="16.5">
      <c r="A582" s="24">
        <v>4.1</v>
      </c>
      <c r="B582" s="23"/>
      <c r="C582" s="57" t="s">
        <v>540</v>
      </c>
      <c r="D582" s="24" t="s">
        <v>37</v>
      </c>
      <c r="E582" s="103">
        <v>1</v>
      </c>
      <c r="F582" s="155"/>
      <c r="G582" s="153"/>
    </row>
    <row r="583" spans="1:7" ht="16.5">
      <c r="A583" s="24">
        <v>4.2</v>
      </c>
      <c r="B583" s="23"/>
      <c r="C583" s="57" t="s">
        <v>541</v>
      </c>
      <c r="D583" s="24" t="s">
        <v>37</v>
      </c>
      <c r="E583" s="103">
        <v>1</v>
      </c>
      <c r="F583" s="155"/>
      <c r="G583" s="153"/>
    </row>
    <row r="584" spans="1:7" ht="16.5">
      <c r="A584" s="24">
        <v>4.3</v>
      </c>
      <c r="B584" s="23"/>
      <c r="C584" s="57" t="s">
        <v>338</v>
      </c>
      <c r="D584" s="24" t="s">
        <v>37</v>
      </c>
      <c r="E584" s="149">
        <v>1</v>
      </c>
      <c r="F584" s="155"/>
      <c r="G584" s="153"/>
    </row>
    <row r="585" spans="1:7" ht="16.5">
      <c r="A585" s="24">
        <v>4.4</v>
      </c>
      <c r="B585" s="23"/>
      <c r="C585" s="57" t="s">
        <v>535</v>
      </c>
      <c r="D585" s="24" t="s">
        <v>37</v>
      </c>
      <c r="E585" s="149">
        <v>2</v>
      </c>
      <c r="F585" s="155"/>
      <c r="G585" s="153"/>
    </row>
    <row r="586" spans="1:7" ht="16.5">
      <c r="A586" s="24">
        <v>4.5</v>
      </c>
      <c r="B586" s="23"/>
      <c r="C586" s="57" t="s">
        <v>536</v>
      </c>
      <c r="D586" s="24" t="s">
        <v>37</v>
      </c>
      <c r="E586" s="149">
        <v>3</v>
      </c>
      <c r="F586" s="155"/>
      <c r="G586" s="153"/>
    </row>
    <row r="587" spans="1:7" ht="16.5">
      <c r="A587" s="24">
        <v>4.6</v>
      </c>
      <c r="B587" s="23"/>
      <c r="C587" s="57" t="s">
        <v>341</v>
      </c>
      <c r="D587" s="24" t="s">
        <v>37</v>
      </c>
      <c r="E587" s="149">
        <v>1</v>
      </c>
      <c r="F587" s="155"/>
      <c r="G587" s="153"/>
    </row>
    <row r="588" spans="1:7" ht="16.5">
      <c r="A588" s="24">
        <v>4.7</v>
      </c>
      <c r="B588" s="23"/>
      <c r="C588" s="57" t="s">
        <v>342</v>
      </c>
      <c r="D588" s="24" t="s">
        <v>37</v>
      </c>
      <c r="E588" s="149">
        <v>4</v>
      </c>
      <c r="F588" s="155"/>
      <c r="G588" s="153"/>
    </row>
    <row r="589" spans="1:7" ht="16.5">
      <c r="A589" s="24">
        <v>4.8</v>
      </c>
      <c r="B589" s="23"/>
      <c r="C589" s="57" t="s">
        <v>343</v>
      </c>
      <c r="D589" s="24" t="s">
        <v>37</v>
      </c>
      <c r="E589" s="149">
        <v>2</v>
      </c>
      <c r="F589" s="155"/>
      <c r="G589" s="153"/>
    </row>
    <row r="590" spans="1:7" ht="16.5">
      <c r="A590" s="24">
        <v>4.9</v>
      </c>
      <c r="B590" s="23"/>
      <c r="C590" s="57" t="s">
        <v>344</v>
      </c>
      <c r="D590" s="24" t="s">
        <v>37</v>
      </c>
      <c r="E590" s="149">
        <v>2</v>
      </c>
      <c r="F590" s="155"/>
      <c r="G590" s="153"/>
    </row>
    <row r="591" spans="1:7" ht="16.5">
      <c r="A591" s="28">
        <v>4.1</v>
      </c>
      <c r="B591" s="23"/>
      <c r="C591" s="57" t="s">
        <v>345</v>
      </c>
      <c r="D591" s="24" t="s">
        <v>37</v>
      </c>
      <c r="E591" s="149">
        <v>1</v>
      </c>
      <c r="F591" s="155"/>
      <c r="G591" s="153"/>
    </row>
    <row r="592" spans="1:7" ht="16.5">
      <c r="A592" s="24">
        <v>4.11</v>
      </c>
      <c r="B592" s="23"/>
      <c r="C592" s="57" t="s">
        <v>346</v>
      </c>
      <c r="D592" s="24" t="s">
        <v>37</v>
      </c>
      <c r="E592" s="149">
        <v>1</v>
      </c>
      <c r="F592" s="155"/>
      <c r="G592" s="153"/>
    </row>
    <row r="593" spans="1:7" ht="16.5">
      <c r="A593" s="28">
        <v>4.12</v>
      </c>
      <c r="B593" s="23"/>
      <c r="C593" s="57" t="s">
        <v>542</v>
      </c>
      <c r="D593" s="24" t="s">
        <v>348</v>
      </c>
      <c r="E593" s="149">
        <v>33</v>
      </c>
      <c r="F593" s="155"/>
      <c r="G593" s="153"/>
    </row>
    <row r="594" spans="1:7" ht="16.5">
      <c r="A594" s="24">
        <v>4.13</v>
      </c>
      <c r="B594" s="23"/>
      <c r="C594" s="57" t="s">
        <v>537</v>
      </c>
      <c r="D594" s="24" t="s">
        <v>348</v>
      </c>
      <c r="E594" s="149">
        <v>12</v>
      </c>
      <c r="F594" s="155"/>
      <c r="G594" s="153"/>
    </row>
    <row r="595" spans="1:7" ht="16.5">
      <c r="A595" s="28">
        <v>4.14</v>
      </c>
      <c r="B595" s="23"/>
      <c r="C595" s="57" t="s">
        <v>543</v>
      </c>
      <c r="D595" s="24" t="s">
        <v>348</v>
      </c>
      <c r="E595" s="149">
        <v>50</v>
      </c>
      <c r="F595" s="155"/>
      <c r="G595" s="153"/>
    </row>
    <row r="596" spans="1:7" ht="16.5">
      <c r="A596" s="24">
        <v>4.15</v>
      </c>
      <c r="B596" s="23"/>
      <c r="C596" s="57" t="s">
        <v>544</v>
      </c>
      <c r="D596" s="24" t="s">
        <v>37</v>
      </c>
      <c r="E596" s="149">
        <v>1</v>
      </c>
      <c r="F596" s="155"/>
      <c r="G596" s="153"/>
    </row>
    <row r="597" spans="1:7" ht="16.5">
      <c r="A597" s="28">
        <v>4.16</v>
      </c>
      <c r="B597" s="23"/>
      <c r="C597" s="57" t="s">
        <v>545</v>
      </c>
      <c r="D597" s="24" t="s">
        <v>37</v>
      </c>
      <c r="E597" s="149">
        <v>1</v>
      </c>
      <c r="F597" s="155"/>
      <c r="G597" s="153"/>
    </row>
    <row r="598" spans="1:7" ht="16.5">
      <c r="A598" s="24">
        <v>4.17</v>
      </c>
      <c r="B598" s="23"/>
      <c r="C598" s="57" t="s">
        <v>546</v>
      </c>
      <c r="D598" s="24" t="s">
        <v>37</v>
      </c>
      <c r="E598" s="149">
        <v>1</v>
      </c>
      <c r="F598" s="155"/>
      <c r="G598" s="153"/>
    </row>
    <row r="599" spans="1:7" ht="16.5">
      <c r="A599" s="28">
        <v>4.18000000000001</v>
      </c>
      <c r="B599" s="23"/>
      <c r="C599" s="57" t="s">
        <v>547</v>
      </c>
      <c r="D599" s="24" t="s">
        <v>37</v>
      </c>
      <c r="E599" s="149">
        <v>1</v>
      </c>
      <c r="F599" s="155"/>
      <c r="G599" s="153"/>
    </row>
    <row r="600" spans="1:7" ht="16.5">
      <c r="A600" s="24">
        <v>4.19000000000001</v>
      </c>
      <c r="B600" s="23"/>
      <c r="C600" s="57" t="s">
        <v>351</v>
      </c>
      <c r="D600" s="2" t="s">
        <v>90</v>
      </c>
      <c r="E600" s="2">
        <v>120</v>
      </c>
      <c r="F600" s="155"/>
      <c r="G600" s="153"/>
    </row>
    <row r="601" spans="1:7" ht="16.5">
      <c r="A601" s="28">
        <v>4.20000000000001</v>
      </c>
      <c r="B601" s="23"/>
      <c r="C601" s="57" t="s">
        <v>334</v>
      </c>
      <c r="D601" s="24" t="s">
        <v>308</v>
      </c>
      <c r="E601" s="133">
        <v>1</v>
      </c>
      <c r="F601" s="155"/>
      <c r="G601" s="153"/>
    </row>
    <row r="602" spans="1:7" ht="16.5">
      <c r="A602" s="24">
        <v>4.21000000000001</v>
      </c>
      <c r="B602" s="23"/>
      <c r="C602" s="57" t="s">
        <v>460</v>
      </c>
      <c r="D602" s="24" t="s">
        <v>308</v>
      </c>
      <c r="E602" s="133">
        <v>1</v>
      </c>
      <c r="F602" s="155"/>
      <c r="G602" s="153"/>
    </row>
    <row r="603" spans="1:7" ht="16.5">
      <c r="A603" s="24">
        <v>5</v>
      </c>
      <c r="B603" s="23"/>
      <c r="C603" s="26" t="s">
        <v>548</v>
      </c>
      <c r="D603" s="58"/>
      <c r="E603" s="122"/>
      <c r="F603" s="155"/>
      <c r="G603" s="153"/>
    </row>
    <row r="604" spans="1:7" ht="63">
      <c r="A604" s="24">
        <v>5.1</v>
      </c>
      <c r="B604" s="23"/>
      <c r="C604" s="27" t="s">
        <v>549</v>
      </c>
      <c r="D604" s="24" t="s">
        <v>308</v>
      </c>
      <c r="E604" s="103">
        <v>1</v>
      </c>
      <c r="F604" s="155"/>
      <c r="G604" s="153"/>
    </row>
    <row r="605" spans="1:7" ht="16.5">
      <c r="A605" s="24">
        <v>5.2</v>
      </c>
      <c r="B605" s="23"/>
      <c r="C605" s="57" t="s">
        <v>464</v>
      </c>
      <c r="D605" s="24" t="s">
        <v>301</v>
      </c>
      <c r="E605" s="103">
        <v>9</v>
      </c>
      <c r="F605" s="155"/>
      <c r="G605" s="153"/>
    </row>
    <row r="606" spans="1:7" ht="16.5">
      <c r="A606" s="24">
        <v>5.3</v>
      </c>
      <c r="B606" s="23"/>
      <c r="C606" s="57" t="s">
        <v>550</v>
      </c>
      <c r="D606" s="24" t="s">
        <v>301</v>
      </c>
      <c r="E606" s="103">
        <v>6</v>
      </c>
      <c r="F606" s="155"/>
      <c r="G606" s="153"/>
    </row>
    <row r="607" spans="1:7" ht="16.5">
      <c r="A607" s="24">
        <v>5.4</v>
      </c>
      <c r="B607" s="23"/>
      <c r="C607" s="57" t="s">
        <v>551</v>
      </c>
      <c r="D607" s="24" t="s">
        <v>301</v>
      </c>
      <c r="E607" s="103">
        <v>6</v>
      </c>
      <c r="F607" s="155"/>
      <c r="G607" s="153"/>
    </row>
    <row r="608" spans="1:7" ht="16.5">
      <c r="A608" s="24">
        <v>5.5</v>
      </c>
      <c r="B608" s="23"/>
      <c r="C608" s="83" t="s">
        <v>478</v>
      </c>
      <c r="D608" s="24" t="s">
        <v>37</v>
      </c>
      <c r="E608" s="148">
        <v>11</v>
      </c>
      <c r="F608" s="155"/>
      <c r="G608" s="153"/>
    </row>
    <row r="609" spans="1:7" ht="16.5">
      <c r="A609" s="24">
        <v>5.6</v>
      </c>
      <c r="B609" s="23"/>
      <c r="C609" s="83" t="s">
        <v>552</v>
      </c>
      <c r="D609" s="24" t="s">
        <v>37</v>
      </c>
      <c r="E609" s="148">
        <v>7</v>
      </c>
      <c r="F609" s="155"/>
      <c r="G609" s="153"/>
    </row>
    <row r="610" spans="1:7" ht="16.5">
      <c r="A610" s="24">
        <v>5.7</v>
      </c>
      <c r="B610" s="23"/>
      <c r="C610" s="83" t="s">
        <v>553</v>
      </c>
      <c r="D610" s="24" t="s">
        <v>37</v>
      </c>
      <c r="E610" s="148">
        <v>1</v>
      </c>
      <c r="F610" s="155"/>
      <c r="G610" s="153"/>
    </row>
    <row r="611" spans="1:7" ht="16.5">
      <c r="A611" s="24">
        <v>5.8</v>
      </c>
      <c r="B611" s="23"/>
      <c r="C611" s="83" t="s">
        <v>554</v>
      </c>
      <c r="D611" s="24" t="s">
        <v>37</v>
      </c>
      <c r="E611" s="148">
        <v>1</v>
      </c>
      <c r="F611" s="155"/>
      <c r="G611" s="153"/>
    </row>
    <row r="612" spans="1:7" ht="16.5">
      <c r="A612" s="24">
        <v>5.9</v>
      </c>
      <c r="B612" s="23"/>
      <c r="C612" s="83" t="s">
        <v>555</v>
      </c>
      <c r="D612" s="24" t="s">
        <v>37</v>
      </c>
      <c r="E612" s="148">
        <v>1</v>
      </c>
      <c r="F612" s="155"/>
      <c r="G612" s="153"/>
    </row>
    <row r="613" spans="1:7" ht="16.5">
      <c r="A613" s="28">
        <v>5.1</v>
      </c>
      <c r="B613" s="23"/>
      <c r="C613" s="83" t="s">
        <v>511</v>
      </c>
      <c r="D613" s="24" t="s">
        <v>37</v>
      </c>
      <c r="E613" s="148">
        <v>2</v>
      </c>
      <c r="F613" s="155"/>
      <c r="G613" s="153"/>
    </row>
    <row r="614" spans="1:7" ht="16.5">
      <c r="A614" s="24">
        <v>5.11</v>
      </c>
      <c r="B614" s="23"/>
      <c r="C614" s="73" t="s">
        <v>556</v>
      </c>
      <c r="D614" s="24" t="s">
        <v>37</v>
      </c>
      <c r="E614" s="148">
        <v>10</v>
      </c>
      <c r="F614" s="155"/>
      <c r="G614" s="153"/>
    </row>
    <row r="615" spans="1:7" ht="16.5">
      <c r="A615" s="28">
        <v>5.12</v>
      </c>
      <c r="B615" s="23"/>
      <c r="C615" s="57" t="s">
        <v>526</v>
      </c>
      <c r="D615" s="24" t="s">
        <v>37</v>
      </c>
      <c r="E615" s="148">
        <v>9</v>
      </c>
      <c r="F615" s="155"/>
      <c r="G615" s="153"/>
    </row>
    <row r="616" spans="1:7" ht="16.5">
      <c r="A616" s="24">
        <v>5.13</v>
      </c>
      <c r="B616" s="23"/>
      <c r="C616" s="57" t="s">
        <v>321</v>
      </c>
      <c r="D616" s="24" t="s">
        <v>308</v>
      </c>
      <c r="E616" s="133">
        <v>1</v>
      </c>
      <c r="F616" s="155"/>
      <c r="G616" s="153"/>
    </row>
    <row r="617" spans="1:7" ht="16.5">
      <c r="A617" s="24">
        <v>6</v>
      </c>
      <c r="B617" s="23"/>
      <c r="C617" s="26" t="s">
        <v>557</v>
      </c>
      <c r="D617" s="58"/>
      <c r="E617" s="122"/>
      <c r="F617" s="155"/>
      <c r="G617" s="153"/>
    </row>
    <row r="618" spans="1:7" ht="25.5">
      <c r="A618" s="24">
        <v>6.1</v>
      </c>
      <c r="B618" s="23"/>
      <c r="C618" s="114" t="s">
        <v>558</v>
      </c>
      <c r="D618" s="24" t="s">
        <v>308</v>
      </c>
      <c r="E618" s="2">
        <v>4</v>
      </c>
      <c r="F618" s="155"/>
      <c r="G618" s="153"/>
    </row>
    <row r="619" spans="1:7" ht="16.5">
      <c r="A619" s="24">
        <v>6.2</v>
      </c>
      <c r="B619" s="23"/>
      <c r="C619" s="57" t="s">
        <v>464</v>
      </c>
      <c r="D619" s="24" t="s">
        <v>301</v>
      </c>
      <c r="E619" s="103">
        <v>6</v>
      </c>
      <c r="F619" s="155"/>
      <c r="G619" s="153"/>
    </row>
    <row r="620" spans="1:7" ht="16.5">
      <c r="A620" s="24">
        <v>6.3</v>
      </c>
      <c r="B620" s="23"/>
      <c r="C620" s="57" t="s">
        <v>465</v>
      </c>
      <c r="D620" s="24" t="s">
        <v>301</v>
      </c>
      <c r="E620" s="103">
        <v>9</v>
      </c>
      <c r="F620" s="155"/>
      <c r="G620" s="153"/>
    </row>
    <row r="621" spans="1:7" ht="16.5">
      <c r="A621" s="24">
        <v>6.4</v>
      </c>
      <c r="B621" s="23"/>
      <c r="C621" s="57" t="s">
        <v>559</v>
      </c>
      <c r="D621" s="24" t="s">
        <v>37</v>
      </c>
      <c r="E621" s="103">
        <v>4</v>
      </c>
      <c r="F621" s="155"/>
      <c r="G621" s="153"/>
    </row>
    <row r="622" spans="1:7" ht="16.5">
      <c r="A622" s="24">
        <v>6.5</v>
      </c>
      <c r="B622" s="23"/>
      <c r="C622" s="57" t="s">
        <v>560</v>
      </c>
      <c r="D622" s="24" t="s">
        <v>37</v>
      </c>
      <c r="E622" s="103">
        <v>2</v>
      </c>
      <c r="F622" s="155"/>
      <c r="G622" s="153"/>
    </row>
    <row r="623" spans="1:7" ht="16.5">
      <c r="A623" s="24">
        <v>6.6</v>
      </c>
      <c r="B623" s="23"/>
      <c r="C623" s="57" t="s">
        <v>506</v>
      </c>
      <c r="D623" s="24" t="s">
        <v>37</v>
      </c>
      <c r="E623" s="103">
        <v>4</v>
      </c>
      <c r="F623" s="155"/>
      <c r="G623" s="153"/>
    </row>
    <row r="624" spans="1:7" ht="16.5">
      <c r="A624" s="24">
        <v>6.7</v>
      </c>
      <c r="B624" s="23"/>
      <c r="C624" s="57" t="s">
        <v>561</v>
      </c>
      <c r="D624" s="24" t="s">
        <v>37</v>
      </c>
      <c r="E624" s="103">
        <v>4</v>
      </c>
      <c r="F624" s="155"/>
      <c r="G624" s="153"/>
    </row>
    <row r="625" spans="1:7" ht="16.5">
      <c r="A625" s="24">
        <v>6.8</v>
      </c>
      <c r="B625" s="23"/>
      <c r="C625" s="57" t="s">
        <v>321</v>
      </c>
      <c r="D625" s="24" t="s">
        <v>308</v>
      </c>
      <c r="E625" s="133">
        <v>1</v>
      </c>
      <c r="F625" s="155"/>
      <c r="G625" s="153"/>
    </row>
    <row r="626" spans="1:7" ht="16.5">
      <c r="A626" s="75">
        <v>15</v>
      </c>
      <c r="B626" s="105"/>
      <c r="C626" s="76" t="s">
        <v>562</v>
      </c>
      <c r="D626" s="77"/>
      <c r="E626" s="78"/>
      <c r="F626" s="155"/>
      <c r="G626" s="153"/>
    </row>
    <row r="627" spans="1:7" ht="16.5">
      <c r="A627" s="40">
        <v>1</v>
      </c>
      <c r="B627" s="105"/>
      <c r="C627" s="61" t="s">
        <v>563</v>
      </c>
      <c r="D627" s="40"/>
      <c r="E627" s="126"/>
      <c r="F627" s="155"/>
      <c r="G627" s="153"/>
    </row>
    <row r="628" spans="1:7" ht="16.5">
      <c r="A628" s="40">
        <v>2</v>
      </c>
      <c r="B628" s="105"/>
      <c r="C628" s="74" t="s">
        <v>564</v>
      </c>
      <c r="D628" s="79"/>
      <c r="E628" s="80"/>
      <c r="F628" s="155"/>
      <c r="G628" s="153"/>
    </row>
    <row r="629" spans="1:7" ht="38.25">
      <c r="A629" s="24">
        <v>3</v>
      </c>
      <c r="B629" s="105"/>
      <c r="C629" s="27" t="s">
        <v>565</v>
      </c>
      <c r="D629" s="24" t="s">
        <v>58</v>
      </c>
      <c r="E629" s="150">
        <v>50</v>
      </c>
      <c r="F629" s="155"/>
      <c r="G629" s="153"/>
    </row>
    <row r="630" spans="1:7" ht="16.5">
      <c r="A630" s="24">
        <f aca="true" t="shared" si="12" ref="A630:A673">A629+1</f>
        <v>4</v>
      </c>
      <c r="B630" s="105"/>
      <c r="C630" s="27" t="s">
        <v>566</v>
      </c>
      <c r="D630" s="24" t="s">
        <v>74</v>
      </c>
      <c r="E630" s="120">
        <v>1</v>
      </c>
      <c r="F630" s="155"/>
      <c r="G630" s="153"/>
    </row>
    <row r="631" spans="1:7" ht="25.5">
      <c r="A631" s="24">
        <f t="shared" si="12"/>
        <v>5</v>
      </c>
      <c r="B631" s="105"/>
      <c r="C631" s="27" t="s">
        <v>567</v>
      </c>
      <c r="D631" s="24" t="s">
        <v>568</v>
      </c>
      <c r="E631" s="120">
        <v>2</v>
      </c>
      <c r="F631" s="155"/>
      <c r="G631" s="153"/>
    </row>
    <row r="632" spans="1:7" ht="16.5">
      <c r="A632" s="24">
        <f t="shared" si="12"/>
        <v>6</v>
      </c>
      <c r="B632" s="105"/>
      <c r="C632" s="27" t="s">
        <v>569</v>
      </c>
      <c r="D632" s="24" t="s">
        <v>570</v>
      </c>
      <c r="E632" s="120">
        <v>2</v>
      </c>
      <c r="F632" s="155"/>
      <c r="G632" s="153"/>
    </row>
    <row r="633" spans="1:7" ht="16.5">
      <c r="A633" s="24">
        <f t="shared" si="12"/>
        <v>7</v>
      </c>
      <c r="B633" s="105"/>
      <c r="C633" s="27" t="s">
        <v>571</v>
      </c>
      <c r="D633" s="24" t="s">
        <v>570</v>
      </c>
      <c r="E633" s="120">
        <v>1</v>
      </c>
      <c r="F633" s="155"/>
      <c r="G633" s="153"/>
    </row>
    <row r="634" spans="1:7" ht="16.5">
      <c r="A634" s="24">
        <f t="shared" si="12"/>
        <v>8</v>
      </c>
      <c r="B634" s="105"/>
      <c r="C634" s="27" t="s">
        <v>572</v>
      </c>
      <c r="D634" s="24" t="s">
        <v>573</v>
      </c>
      <c r="E634" s="120">
        <v>1</v>
      </c>
      <c r="F634" s="155"/>
      <c r="G634" s="153"/>
    </row>
    <row r="635" spans="1:7" ht="16.5">
      <c r="A635" s="24">
        <f t="shared" si="12"/>
        <v>9</v>
      </c>
      <c r="B635" s="105"/>
      <c r="C635" s="74" t="s">
        <v>574</v>
      </c>
      <c r="D635" s="24"/>
      <c r="E635" s="151"/>
      <c r="F635" s="155"/>
      <c r="G635" s="153"/>
    </row>
    <row r="636" spans="1:7" ht="25.5">
      <c r="A636" s="24">
        <f t="shared" si="12"/>
        <v>10</v>
      </c>
      <c r="B636" s="105"/>
      <c r="C636" s="81" t="s">
        <v>575</v>
      </c>
      <c r="D636" s="24" t="s">
        <v>568</v>
      </c>
      <c r="E636" s="120">
        <v>2</v>
      </c>
      <c r="F636" s="155"/>
      <c r="G636" s="153"/>
    </row>
    <row r="637" spans="1:7" ht="16.5">
      <c r="A637" s="24">
        <f t="shared" si="12"/>
        <v>11</v>
      </c>
      <c r="B637" s="105"/>
      <c r="C637" s="81" t="s">
        <v>576</v>
      </c>
      <c r="D637" s="24" t="s">
        <v>15</v>
      </c>
      <c r="E637" s="151">
        <v>15</v>
      </c>
      <c r="F637" s="155"/>
      <c r="G637" s="153"/>
    </row>
    <row r="638" spans="1:7" ht="16.5">
      <c r="A638" s="24">
        <f t="shared" si="12"/>
        <v>12</v>
      </c>
      <c r="B638" s="105"/>
      <c r="C638" s="81" t="s">
        <v>577</v>
      </c>
      <c r="D638" s="24" t="s">
        <v>58</v>
      </c>
      <c r="E638" s="151">
        <v>50</v>
      </c>
      <c r="F638" s="155"/>
      <c r="G638" s="153"/>
    </row>
    <row r="639" spans="1:7" ht="16.5">
      <c r="A639" s="24">
        <f t="shared" si="12"/>
        <v>13</v>
      </c>
      <c r="B639" s="105"/>
      <c r="C639" s="61" t="s">
        <v>578</v>
      </c>
      <c r="D639" s="24"/>
      <c r="E639" s="122"/>
      <c r="F639" s="155"/>
      <c r="G639" s="153"/>
    </row>
    <row r="640" spans="1:7" ht="25.5">
      <c r="A640" s="24">
        <f t="shared" si="12"/>
        <v>14</v>
      </c>
      <c r="B640" s="105"/>
      <c r="C640" s="67" t="s">
        <v>579</v>
      </c>
      <c r="D640" s="24" t="s">
        <v>58</v>
      </c>
      <c r="E640" s="120">
        <v>122</v>
      </c>
      <c r="F640" s="155"/>
      <c r="G640" s="153"/>
    </row>
    <row r="641" spans="1:7" ht="25.5">
      <c r="A641" s="24">
        <f t="shared" si="12"/>
        <v>15</v>
      </c>
      <c r="B641" s="105"/>
      <c r="C641" s="67" t="s">
        <v>580</v>
      </c>
      <c r="D641" s="24" t="s">
        <v>58</v>
      </c>
      <c r="E641" s="120">
        <v>14</v>
      </c>
      <c r="F641" s="155"/>
      <c r="G641" s="153"/>
    </row>
    <row r="642" spans="1:7" ht="25.5">
      <c r="A642" s="24">
        <f t="shared" si="12"/>
        <v>16</v>
      </c>
      <c r="B642" s="105"/>
      <c r="C642" s="67" t="s">
        <v>581</v>
      </c>
      <c r="D642" s="24" t="s">
        <v>58</v>
      </c>
      <c r="E642" s="120">
        <v>17.5</v>
      </c>
      <c r="F642" s="155"/>
      <c r="G642" s="153"/>
    </row>
    <row r="643" spans="1:7" ht="16.5">
      <c r="A643" s="24">
        <f t="shared" si="12"/>
        <v>17</v>
      </c>
      <c r="B643" s="105"/>
      <c r="C643" s="27" t="s">
        <v>582</v>
      </c>
      <c r="D643" s="24" t="s">
        <v>58</v>
      </c>
      <c r="E643" s="122">
        <v>136</v>
      </c>
      <c r="F643" s="155"/>
      <c r="G643" s="153"/>
    </row>
    <row r="644" spans="1:7" ht="16.5">
      <c r="A644" s="24">
        <f t="shared" si="12"/>
        <v>18</v>
      </c>
      <c r="B644" s="105"/>
      <c r="C644" s="34" t="s">
        <v>583</v>
      </c>
      <c r="D644" s="24" t="s">
        <v>35</v>
      </c>
      <c r="E644" s="122">
        <v>17</v>
      </c>
      <c r="F644" s="155"/>
      <c r="G644" s="153"/>
    </row>
    <row r="645" spans="1:7" ht="16.5">
      <c r="A645" s="24">
        <f t="shared" si="12"/>
        <v>19</v>
      </c>
      <c r="B645" s="105"/>
      <c r="C645" s="67" t="s">
        <v>584</v>
      </c>
      <c r="D645" s="66" t="s">
        <v>585</v>
      </c>
      <c r="E645" s="145">
        <v>1.9</v>
      </c>
      <c r="F645" s="155"/>
      <c r="G645" s="153"/>
    </row>
    <row r="646" spans="1:7" ht="25.5">
      <c r="A646" s="24">
        <f t="shared" si="12"/>
        <v>20</v>
      </c>
      <c r="B646" s="105"/>
      <c r="C646" s="67" t="s">
        <v>586</v>
      </c>
      <c r="D646" s="66" t="s">
        <v>587</v>
      </c>
      <c r="E646" s="145">
        <v>11</v>
      </c>
      <c r="F646" s="155"/>
      <c r="G646" s="153"/>
    </row>
    <row r="647" spans="1:7" ht="25.5">
      <c r="A647" s="24">
        <f t="shared" si="12"/>
        <v>21</v>
      </c>
      <c r="B647" s="105"/>
      <c r="C647" s="67" t="s">
        <v>588</v>
      </c>
      <c r="D647" s="66" t="s">
        <v>587</v>
      </c>
      <c r="E647" s="145">
        <v>5</v>
      </c>
      <c r="F647" s="155"/>
      <c r="G647" s="153"/>
    </row>
    <row r="648" spans="1:7" ht="16.5">
      <c r="A648" s="24">
        <f t="shared" si="12"/>
        <v>22</v>
      </c>
      <c r="B648" s="105"/>
      <c r="C648" s="26" t="s">
        <v>589</v>
      </c>
      <c r="D648" s="66"/>
      <c r="E648" s="145"/>
      <c r="F648" s="155"/>
      <c r="G648" s="153"/>
    </row>
    <row r="649" spans="1:7" ht="25.5">
      <c r="A649" s="24">
        <f t="shared" si="12"/>
        <v>23</v>
      </c>
      <c r="B649" s="105"/>
      <c r="C649" s="67" t="s">
        <v>579</v>
      </c>
      <c r="D649" s="24" t="s">
        <v>58</v>
      </c>
      <c r="E649" s="120">
        <v>122</v>
      </c>
      <c r="F649" s="155"/>
      <c r="G649" s="153"/>
    </row>
    <row r="650" spans="1:7" ht="25.5">
      <c r="A650" s="24">
        <f t="shared" si="12"/>
        <v>24</v>
      </c>
      <c r="B650" s="105"/>
      <c r="C650" s="67" t="s">
        <v>580</v>
      </c>
      <c r="D650" s="24" t="s">
        <v>58</v>
      </c>
      <c r="E650" s="120">
        <v>39</v>
      </c>
      <c r="F650" s="155"/>
      <c r="G650" s="153"/>
    </row>
    <row r="651" spans="1:7" ht="25.5">
      <c r="A651" s="24">
        <f t="shared" si="12"/>
        <v>25</v>
      </c>
      <c r="B651" s="105"/>
      <c r="C651" s="67" t="s">
        <v>581</v>
      </c>
      <c r="D651" s="24" t="s">
        <v>58</v>
      </c>
      <c r="E651" s="120">
        <v>17.5</v>
      </c>
      <c r="F651" s="155"/>
      <c r="G651" s="153"/>
    </row>
    <row r="652" spans="1:7" ht="25.5">
      <c r="A652" s="24">
        <f t="shared" si="12"/>
        <v>26</v>
      </c>
      <c r="B652" s="105"/>
      <c r="C652" s="67" t="s">
        <v>590</v>
      </c>
      <c r="D652" s="66" t="s">
        <v>301</v>
      </c>
      <c r="E652" s="145">
        <v>161</v>
      </c>
      <c r="F652" s="155"/>
      <c r="G652" s="153"/>
    </row>
    <row r="653" spans="1:7" ht="16.5">
      <c r="A653" s="24">
        <f t="shared" si="12"/>
        <v>27</v>
      </c>
      <c r="B653" s="105"/>
      <c r="C653" s="34" t="s">
        <v>583</v>
      </c>
      <c r="D653" s="24" t="s">
        <v>35</v>
      </c>
      <c r="E653" s="122">
        <v>17</v>
      </c>
      <c r="F653" s="155"/>
      <c r="G653" s="153"/>
    </row>
    <row r="654" spans="1:7" ht="16.5">
      <c r="A654" s="24">
        <f t="shared" si="12"/>
        <v>28</v>
      </c>
      <c r="B654" s="105"/>
      <c r="C654" s="67" t="s">
        <v>584</v>
      </c>
      <c r="D654" s="66" t="s">
        <v>585</v>
      </c>
      <c r="E654" s="145">
        <v>1.9</v>
      </c>
      <c r="F654" s="155"/>
      <c r="G654" s="153"/>
    </row>
    <row r="655" spans="1:7" ht="25.5">
      <c r="A655" s="24">
        <f t="shared" si="12"/>
        <v>29</v>
      </c>
      <c r="B655" s="105"/>
      <c r="C655" s="67" t="s">
        <v>588</v>
      </c>
      <c r="D655" s="66" t="s">
        <v>587</v>
      </c>
      <c r="E655" s="145">
        <v>5</v>
      </c>
      <c r="F655" s="155"/>
      <c r="G655" s="153"/>
    </row>
    <row r="656" spans="1:7" ht="16.5">
      <c r="A656" s="24">
        <f t="shared" si="12"/>
        <v>30</v>
      </c>
      <c r="B656" s="105"/>
      <c r="C656" s="82" t="s">
        <v>574</v>
      </c>
      <c r="D656" s="66"/>
      <c r="E656" s="145"/>
      <c r="F656" s="155"/>
      <c r="G656" s="153"/>
    </row>
    <row r="657" spans="1:7" ht="25.5">
      <c r="A657" s="24">
        <f t="shared" si="12"/>
        <v>31</v>
      </c>
      <c r="B657" s="105"/>
      <c r="C657" s="67" t="s">
        <v>591</v>
      </c>
      <c r="D657" s="66" t="s">
        <v>348</v>
      </c>
      <c r="E657" s="145">
        <v>51</v>
      </c>
      <c r="F657" s="155"/>
      <c r="G657" s="153"/>
    </row>
    <row r="658" spans="1:7" ht="25.5">
      <c r="A658" s="24">
        <f t="shared" si="12"/>
        <v>32</v>
      </c>
      <c r="B658" s="105"/>
      <c r="C658" s="67" t="s">
        <v>592</v>
      </c>
      <c r="D658" s="66" t="s">
        <v>348</v>
      </c>
      <c r="E658" s="145">
        <v>25</v>
      </c>
      <c r="F658" s="155"/>
      <c r="G658" s="153"/>
    </row>
    <row r="659" spans="1:7" ht="38.25">
      <c r="A659" s="24">
        <f t="shared" si="12"/>
        <v>33</v>
      </c>
      <c r="B659" s="105"/>
      <c r="C659" s="83" t="s">
        <v>593</v>
      </c>
      <c r="D659" s="24" t="s">
        <v>15</v>
      </c>
      <c r="E659" s="103">
        <v>18</v>
      </c>
      <c r="F659" s="155"/>
      <c r="G659" s="153"/>
    </row>
    <row r="660" spans="1:7" ht="25.5">
      <c r="A660" s="24">
        <f t="shared" si="12"/>
        <v>34</v>
      </c>
      <c r="B660" s="105"/>
      <c r="C660" s="67" t="s">
        <v>594</v>
      </c>
      <c r="D660" s="66" t="s">
        <v>587</v>
      </c>
      <c r="E660" s="145">
        <v>1</v>
      </c>
      <c r="F660" s="155"/>
      <c r="G660" s="153"/>
    </row>
    <row r="661" spans="1:7" ht="16.5">
      <c r="A661" s="24">
        <f t="shared" si="12"/>
        <v>35</v>
      </c>
      <c r="B661" s="105"/>
      <c r="C661" s="67" t="s">
        <v>595</v>
      </c>
      <c r="D661" s="66" t="s">
        <v>301</v>
      </c>
      <c r="E661" s="145">
        <v>76</v>
      </c>
      <c r="F661" s="155"/>
      <c r="G661" s="153"/>
    </row>
    <row r="662" spans="1:7" ht="16.5">
      <c r="A662" s="24">
        <f t="shared" si="12"/>
        <v>36</v>
      </c>
      <c r="B662" s="105"/>
      <c r="C662" s="61" t="s">
        <v>596</v>
      </c>
      <c r="D662" s="24"/>
      <c r="E662" s="122"/>
      <c r="F662" s="155"/>
      <c r="G662" s="153"/>
    </row>
    <row r="663" spans="1:7" ht="25.5">
      <c r="A663" s="24">
        <f t="shared" si="12"/>
        <v>37</v>
      </c>
      <c r="B663" s="105"/>
      <c r="C663" s="27" t="s">
        <v>597</v>
      </c>
      <c r="D663" s="24" t="s">
        <v>74</v>
      </c>
      <c r="E663" s="103">
        <v>9</v>
      </c>
      <c r="F663" s="155"/>
      <c r="G663" s="153"/>
    </row>
    <row r="664" spans="1:7" ht="25.5">
      <c r="A664" s="24">
        <f t="shared" si="12"/>
        <v>38</v>
      </c>
      <c r="B664" s="105"/>
      <c r="C664" s="27" t="s">
        <v>598</v>
      </c>
      <c r="D664" s="24" t="s">
        <v>74</v>
      </c>
      <c r="E664" s="103">
        <v>1</v>
      </c>
      <c r="F664" s="155"/>
      <c r="G664" s="153"/>
    </row>
    <row r="665" spans="1:7" ht="25.5">
      <c r="A665" s="24">
        <f t="shared" si="12"/>
        <v>39</v>
      </c>
      <c r="B665" s="105"/>
      <c r="C665" s="27" t="s">
        <v>599</v>
      </c>
      <c r="D665" s="24" t="s">
        <v>74</v>
      </c>
      <c r="E665" s="103">
        <v>9</v>
      </c>
      <c r="F665" s="155"/>
      <c r="G665" s="153"/>
    </row>
    <row r="666" spans="1:7" ht="25.5">
      <c r="A666" s="24">
        <f t="shared" si="12"/>
        <v>40</v>
      </c>
      <c r="B666" s="105"/>
      <c r="C666" s="27" t="s">
        <v>600</v>
      </c>
      <c r="D666" s="24" t="s">
        <v>74</v>
      </c>
      <c r="E666" s="103">
        <v>2</v>
      </c>
      <c r="F666" s="155"/>
      <c r="G666" s="153"/>
    </row>
    <row r="667" spans="1:7" ht="25.5">
      <c r="A667" s="24">
        <f t="shared" si="12"/>
        <v>41</v>
      </c>
      <c r="B667" s="105"/>
      <c r="C667" s="34" t="s">
        <v>601</v>
      </c>
      <c r="D667" s="24" t="s">
        <v>74</v>
      </c>
      <c r="E667" s="103">
        <v>4</v>
      </c>
      <c r="F667" s="155"/>
      <c r="G667" s="153"/>
    </row>
    <row r="668" spans="1:7" ht="16.5">
      <c r="A668" s="24">
        <f t="shared" si="12"/>
        <v>42</v>
      </c>
      <c r="B668" s="105"/>
      <c r="C668" s="34" t="s">
        <v>602</v>
      </c>
      <c r="D668" s="24" t="s">
        <v>74</v>
      </c>
      <c r="E668" s="103">
        <v>2</v>
      </c>
      <c r="F668" s="155"/>
      <c r="G668" s="153"/>
    </row>
    <row r="669" spans="1:7" ht="16.5">
      <c r="A669" s="24">
        <f t="shared" si="12"/>
        <v>43</v>
      </c>
      <c r="B669" s="105"/>
      <c r="C669" s="34" t="s">
        <v>603</v>
      </c>
      <c r="D669" s="24" t="s">
        <v>74</v>
      </c>
      <c r="E669" s="103">
        <v>1</v>
      </c>
      <c r="F669" s="155"/>
      <c r="G669" s="153"/>
    </row>
    <row r="670" spans="1:7" ht="16.5">
      <c r="A670" s="24">
        <f t="shared" si="12"/>
        <v>44</v>
      </c>
      <c r="B670" s="105"/>
      <c r="C670" s="34" t="s">
        <v>604</v>
      </c>
      <c r="D670" s="24" t="s">
        <v>74</v>
      </c>
      <c r="E670" s="103">
        <v>1</v>
      </c>
      <c r="F670" s="155"/>
      <c r="G670" s="153"/>
    </row>
    <row r="671" spans="1:7" ht="16.5">
      <c r="A671" s="24">
        <f t="shared" si="12"/>
        <v>45</v>
      </c>
      <c r="B671" s="105"/>
      <c r="C671" s="34" t="s">
        <v>605</v>
      </c>
      <c r="D671" s="24" t="s">
        <v>74</v>
      </c>
      <c r="E671" s="103">
        <v>1</v>
      </c>
      <c r="F671" s="155"/>
      <c r="G671" s="153"/>
    </row>
    <row r="672" spans="1:7" ht="16.5">
      <c r="A672" s="24">
        <f t="shared" si="12"/>
        <v>46</v>
      </c>
      <c r="B672" s="105"/>
      <c r="C672" s="34" t="s">
        <v>606</v>
      </c>
      <c r="D672" s="24" t="s">
        <v>35</v>
      </c>
      <c r="E672" s="103">
        <v>5</v>
      </c>
      <c r="F672" s="155"/>
      <c r="G672" s="153"/>
    </row>
    <row r="673" spans="1:7" ht="16.5">
      <c r="A673" s="24">
        <f t="shared" si="12"/>
        <v>47</v>
      </c>
      <c r="B673" s="105"/>
      <c r="C673" s="34" t="s">
        <v>607</v>
      </c>
      <c r="D673" s="24" t="s">
        <v>35</v>
      </c>
      <c r="E673" s="120">
        <v>2</v>
      </c>
      <c r="F673" s="155"/>
      <c r="G673" s="153"/>
    </row>
    <row r="674" spans="1:7" ht="30.75" customHeight="1">
      <c r="A674" s="75">
        <v>16</v>
      </c>
      <c r="B674" s="105"/>
      <c r="C674" s="76" t="s">
        <v>608</v>
      </c>
      <c r="D674" s="77"/>
      <c r="E674" s="78"/>
      <c r="F674" s="155"/>
      <c r="G674" s="153"/>
    </row>
    <row r="675" spans="1:7" ht="25.5">
      <c r="A675" s="24" t="s">
        <v>352</v>
      </c>
      <c r="B675" s="105"/>
      <c r="C675" s="57" t="s">
        <v>609</v>
      </c>
      <c r="D675" s="24" t="s">
        <v>610</v>
      </c>
      <c r="E675" s="103">
        <v>1</v>
      </c>
      <c r="F675" s="155"/>
      <c r="G675" s="153"/>
    </row>
    <row r="676" spans="1:7" ht="25.5">
      <c r="A676" s="24" t="s">
        <v>611</v>
      </c>
      <c r="B676" s="105"/>
      <c r="C676" s="57" t="s">
        <v>612</v>
      </c>
      <c r="D676" s="24" t="s">
        <v>610</v>
      </c>
      <c r="E676" s="103">
        <v>1</v>
      </c>
      <c r="F676" s="155"/>
      <c r="G676" s="153"/>
    </row>
    <row r="677" spans="1:7" ht="16.5">
      <c r="A677" s="24" t="s">
        <v>613</v>
      </c>
      <c r="B677" s="105"/>
      <c r="C677" s="57" t="s">
        <v>614</v>
      </c>
      <c r="D677" s="24" t="s">
        <v>610</v>
      </c>
      <c r="E677" s="103">
        <v>1</v>
      </c>
      <c r="F677" s="155"/>
      <c r="G677" s="153"/>
    </row>
    <row r="678" spans="1:7" ht="38.25">
      <c r="A678" s="24">
        <v>4</v>
      </c>
      <c r="B678" s="105"/>
      <c r="C678" s="57" t="s">
        <v>615</v>
      </c>
      <c r="D678" s="24" t="s">
        <v>233</v>
      </c>
      <c r="E678" s="103">
        <v>7</v>
      </c>
      <c r="F678" s="155"/>
      <c r="G678" s="153"/>
    </row>
    <row r="679" spans="1:7" ht="38.25">
      <c r="A679" s="24">
        <f aca="true" t="shared" si="13" ref="A679:A719">A678+1</f>
        <v>5</v>
      </c>
      <c r="B679" s="105"/>
      <c r="C679" s="57" t="s">
        <v>616</v>
      </c>
      <c r="D679" s="24" t="s">
        <v>233</v>
      </c>
      <c r="E679" s="103">
        <v>4</v>
      </c>
      <c r="F679" s="155"/>
      <c r="G679" s="153"/>
    </row>
    <row r="680" spans="1:7" ht="38.25">
      <c r="A680" s="24">
        <f t="shared" si="13"/>
        <v>6</v>
      </c>
      <c r="B680" s="105"/>
      <c r="C680" s="57" t="s">
        <v>617</v>
      </c>
      <c r="D680" s="24" t="s">
        <v>233</v>
      </c>
      <c r="E680" s="103">
        <v>9</v>
      </c>
      <c r="F680" s="155"/>
      <c r="G680" s="153"/>
    </row>
    <row r="681" spans="1:7" ht="63.75">
      <c r="A681" s="24">
        <f t="shared" si="13"/>
        <v>7</v>
      </c>
      <c r="B681" s="105"/>
      <c r="C681" s="57" t="s">
        <v>618</v>
      </c>
      <c r="D681" s="24" t="s">
        <v>175</v>
      </c>
      <c r="E681" s="103">
        <v>3</v>
      </c>
      <c r="F681" s="155"/>
      <c r="G681" s="153"/>
    </row>
    <row r="682" spans="1:7" ht="38.25">
      <c r="A682" s="24">
        <f t="shared" si="13"/>
        <v>8</v>
      </c>
      <c r="B682" s="105"/>
      <c r="C682" s="57" t="s">
        <v>619</v>
      </c>
      <c r="D682" s="24" t="s">
        <v>175</v>
      </c>
      <c r="E682" s="103">
        <v>31</v>
      </c>
      <c r="F682" s="155"/>
      <c r="G682" s="153"/>
    </row>
    <row r="683" spans="1:7" ht="63.75">
      <c r="A683" s="24">
        <f t="shared" si="13"/>
        <v>9</v>
      </c>
      <c r="B683" s="105"/>
      <c r="C683" s="57" t="s">
        <v>620</v>
      </c>
      <c r="D683" s="24" t="s">
        <v>175</v>
      </c>
      <c r="E683" s="103">
        <v>3</v>
      </c>
      <c r="F683" s="155"/>
      <c r="G683" s="153"/>
    </row>
    <row r="684" spans="1:7" ht="38.25">
      <c r="A684" s="24">
        <f t="shared" si="13"/>
        <v>10</v>
      </c>
      <c r="B684" s="105"/>
      <c r="C684" s="57" t="s">
        <v>621</v>
      </c>
      <c r="D684" s="24" t="s">
        <v>175</v>
      </c>
      <c r="E684" s="103">
        <v>5</v>
      </c>
      <c r="F684" s="155"/>
      <c r="G684" s="153"/>
    </row>
    <row r="685" spans="1:7" ht="38.25">
      <c r="A685" s="24">
        <f t="shared" si="13"/>
        <v>11</v>
      </c>
      <c r="B685" s="105"/>
      <c r="C685" s="57" t="s">
        <v>622</v>
      </c>
      <c r="D685" s="24" t="s">
        <v>175</v>
      </c>
      <c r="E685" s="103">
        <v>2</v>
      </c>
      <c r="F685" s="155"/>
      <c r="G685" s="153"/>
    </row>
    <row r="686" spans="1:7" ht="38.25">
      <c r="A686" s="24">
        <f t="shared" si="13"/>
        <v>12</v>
      </c>
      <c r="B686" s="105"/>
      <c r="C686" s="57" t="s">
        <v>623</v>
      </c>
      <c r="D686" s="24" t="s">
        <v>175</v>
      </c>
      <c r="E686" s="103">
        <v>2</v>
      </c>
      <c r="F686" s="155"/>
      <c r="G686" s="153"/>
    </row>
    <row r="687" spans="1:7" ht="63.75">
      <c r="A687" s="24">
        <f t="shared" si="13"/>
        <v>13</v>
      </c>
      <c r="B687" s="105"/>
      <c r="C687" s="57" t="s">
        <v>624</v>
      </c>
      <c r="D687" s="24" t="s">
        <v>175</v>
      </c>
      <c r="E687" s="103">
        <v>4</v>
      </c>
      <c r="F687" s="155"/>
      <c r="G687" s="153"/>
    </row>
    <row r="688" spans="1:7" ht="51">
      <c r="A688" s="24">
        <f t="shared" si="13"/>
        <v>14</v>
      </c>
      <c r="B688" s="105"/>
      <c r="C688" s="57" t="s">
        <v>625</v>
      </c>
      <c r="D688" s="24" t="s">
        <v>175</v>
      </c>
      <c r="E688" s="103">
        <v>1</v>
      </c>
      <c r="F688" s="155"/>
      <c r="G688" s="153"/>
    </row>
    <row r="689" spans="1:7" ht="25.5">
      <c r="A689" s="24">
        <f t="shared" si="13"/>
        <v>15</v>
      </c>
      <c r="B689" s="105"/>
      <c r="C689" s="57" t="s">
        <v>626</v>
      </c>
      <c r="D689" s="24" t="s">
        <v>175</v>
      </c>
      <c r="E689" s="103">
        <v>7</v>
      </c>
      <c r="F689" s="155"/>
      <c r="G689" s="153"/>
    </row>
    <row r="690" spans="1:7" ht="25.5">
      <c r="A690" s="24">
        <f t="shared" si="13"/>
        <v>16</v>
      </c>
      <c r="B690" s="105"/>
      <c r="C690" s="57" t="s">
        <v>627</v>
      </c>
      <c r="D690" s="24" t="s">
        <v>175</v>
      </c>
      <c r="E690" s="103">
        <v>12</v>
      </c>
      <c r="F690" s="155"/>
      <c r="G690" s="153"/>
    </row>
    <row r="691" spans="1:7" ht="25.5">
      <c r="A691" s="24">
        <f t="shared" si="13"/>
        <v>17</v>
      </c>
      <c r="B691" s="105"/>
      <c r="C691" s="57" t="s">
        <v>628</v>
      </c>
      <c r="D691" s="24" t="s">
        <v>175</v>
      </c>
      <c r="E691" s="103">
        <v>7</v>
      </c>
      <c r="F691" s="155"/>
      <c r="G691" s="153"/>
    </row>
    <row r="692" spans="1:7" ht="25.5">
      <c r="A692" s="24">
        <f t="shared" si="13"/>
        <v>18</v>
      </c>
      <c r="B692" s="105"/>
      <c r="C692" s="57" t="s">
        <v>629</v>
      </c>
      <c r="D692" s="24" t="s">
        <v>175</v>
      </c>
      <c r="E692" s="103">
        <v>8</v>
      </c>
      <c r="F692" s="155"/>
      <c r="G692" s="153"/>
    </row>
    <row r="693" spans="1:7" ht="25.5">
      <c r="A693" s="24">
        <f t="shared" si="13"/>
        <v>19</v>
      </c>
      <c r="B693" s="105"/>
      <c r="C693" s="57" t="s">
        <v>630</v>
      </c>
      <c r="D693" s="24" t="s">
        <v>175</v>
      </c>
      <c r="E693" s="103">
        <v>4</v>
      </c>
      <c r="F693" s="155"/>
      <c r="G693" s="153"/>
    </row>
    <row r="694" spans="1:7" ht="16.5">
      <c r="A694" s="24">
        <f t="shared" si="13"/>
        <v>20</v>
      </c>
      <c r="B694" s="105"/>
      <c r="C694" s="57" t="s">
        <v>631</v>
      </c>
      <c r="D694" s="24" t="s">
        <v>175</v>
      </c>
      <c r="E694" s="103">
        <v>7</v>
      </c>
      <c r="F694" s="155"/>
      <c r="G694" s="153"/>
    </row>
    <row r="695" spans="1:7" ht="16.5">
      <c r="A695" s="24">
        <f t="shared" si="13"/>
        <v>21</v>
      </c>
      <c r="B695" s="105"/>
      <c r="C695" s="57" t="s">
        <v>632</v>
      </c>
      <c r="D695" s="24" t="s">
        <v>175</v>
      </c>
      <c r="E695" s="103">
        <v>2</v>
      </c>
      <c r="F695" s="155"/>
      <c r="G695" s="153"/>
    </row>
    <row r="696" spans="1:7" ht="25.5">
      <c r="A696" s="24">
        <f t="shared" si="13"/>
        <v>22</v>
      </c>
      <c r="B696" s="105"/>
      <c r="C696" s="57" t="s">
        <v>633</v>
      </c>
      <c r="D696" s="24" t="s">
        <v>175</v>
      </c>
      <c r="E696" s="103">
        <v>10</v>
      </c>
      <c r="F696" s="155"/>
      <c r="G696" s="153"/>
    </row>
    <row r="697" spans="1:7" ht="25.5">
      <c r="A697" s="24">
        <f t="shared" si="13"/>
        <v>23</v>
      </c>
      <c r="B697" s="105"/>
      <c r="C697" s="57" t="s">
        <v>634</v>
      </c>
      <c r="D697" s="24" t="s">
        <v>175</v>
      </c>
      <c r="E697" s="103">
        <v>6</v>
      </c>
      <c r="F697" s="155"/>
      <c r="G697" s="153"/>
    </row>
    <row r="698" spans="1:7" ht="38.25">
      <c r="A698" s="24">
        <f t="shared" si="13"/>
        <v>24</v>
      </c>
      <c r="B698" s="105"/>
      <c r="C698" s="57" t="s">
        <v>635</v>
      </c>
      <c r="D698" s="24" t="s">
        <v>175</v>
      </c>
      <c r="E698" s="103">
        <v>13</v>
      </c>
      <c r="F698" s="155"/>
      <c r="G698" s="153"/>
    </row>
    <row r="699" spans="1:7" ht="16.5">
      <c r="A699" s="24">
        <f t="shared" si="13"/>
        <v>25</v>
      </c>
      <c r="B699" s="105"/>
      <c r="C699" s="57" t="s">
        <v>636</v>
      </c>
      <c r="D699" s="24" t="s">
        <v>175</v>
      </c>
      <c r="E699" s="103">
        <v>1</v>
      </c>
      <c r="F699" s="155"/>
      <c r="G699" s="153"/>
    </row>
    <row r="700" spans="1:7" ht="16.5">
      <c r="A700" s="24">
        <f t="shared" si="13"/>
        <v>26</v>
      </c>
      <c r="B700" s="105"/>
      <c r="C700" s="27" t="s">
        <v>637</v>
      </c>
      <c r="D700" s="24" t="s">
        <v>175</v>
      </c>
      <c r="E700" s="103">
        <v>2</v>
      </c>
      <c r="F700" s="155"/>
      <c r="G700" s="153"/>
    </row>
    <row r="701" spans="1:7" ht="16.5">
      <c r="A701" s="24">
        <f t="shared" si="13"/>
        <v>27</v>
      </c>
      <c r="B701" s="105"/>
      <c r="C701" s="27" t="s">
        <v>638</v>
      </c>
      <c r="D701" s="24" t="s">
        <v>58</v>
      </c>
      <c r="E701" s="103">
        <v>480</v>
      </c>
      <c r="F701" s="155"/>
      <c r="G701" s="153"/>
    </row>
    <row r="702" spans="1:7" ht="16.5">
      <c r="A702" s="24">
        <f t="shared" si="13"/>
        <v>28</v>
      </c>
      <c r="B702" s="105"/>
      <c r="C702" s="57" t="s">
        <v>639</v>
      </c>
      <c r="D702" s="24" t="s">
        <v>58</v>
      </c>
      <c r="E702" s="103">
        <v>570</v>
      </c>
      <c r="F702" s="155"/>
      <c r="G702" s="153"/>
    </row>
    <row r="703" spans="1:7" ht="16.5">
      <c r="A703" s="24">
        <f t="shared" si="13"/>
        <v>29</v>
      </c>
      <c r="B703" s="105"/>
      <c r="C703" s="57" t="s">
        <v>640</v>
      </c>
      <c r="D703" s="24" t="s">
        <v>58</v>
      </c>
      <c r="E703" s="103">
        <v>145</v>
      </c>
      <c r="F703" s="155"/>
      <c r="G703" s="153"/>
    </row>
    <row r="704" spans="1:7" ht="16.5">
      <c r="A704" s="24">
        <f t="shared" si="13"/>
        <v>30</v>
      </c>
      <c r="B704" s="105"/>
      <c r="C704" s="57" t="s">
        <v>641</v>
      </c>
      <c r="D704" s="24" t="s">
        <v>58</v>
      </c>
      <c r="E704" s="103">
        <v>20</v>
      </c>
      <c r="F704" s="155"/>
      <c r="G704" s="153"/>
    </row>
    <row r="705" spans="1:7" ht="16.5">
      <c r="A705" s="24">
        <f t="shared" si="13"/>
        <v>31</v>
      </c>
      <c r="B705" s="105"/>
      <c r="C705" s="57" t="s">
        <v>642</v>
      </c>
      <c r="D705" s="24" t="s">
        <v>58</v>
      </c>
      <c r="E705" s="103">
        <v>30</v>
      </c>
      <c r="F705" s="155"/>
      <c r="G705" s="153"/>
    </row>
    <row r="706" spans="1:7" ht="16.5">
      <c r="A706" s="24">
        <f t="shared" si="13"/>
        <v>32</v>
      </c>
      <c r="B706" s="105"/>
      <c r="C706" s="27" t="s">
        <v>643</v>
      </c>
      <c r="D706" s="24" t="s">
        <v>58</v>
      </c>
      <c r="E706" s="103">
        <v>240</v>
      </c>
      <c r="F706" s="155"/>
      <c r="G706" s="153"/>
    </row>
    <row r="707" spans="1:7" ht="16.5">
      <c r="A707" s="24">
        <f t="shared" si="13"/>
        <v>33</v>
      </c>
      <c r="B707" s="105"/>
      <c r="C707" s="57" t="s">
        <v>644</v>
      </c>
      <c r="D707" s="24"/>
      <c r="E707" s="103">
        <v>80</v>
      </c>
      <c r="F707" s="155"/>
      <c r="G707" s="153"/>
    </row>
    <row r="708" spans="1:7" ht="16.5">
      <c r="A708" s="24">
        <f t="shared" si="13"/>
        <v>34</v>
      </c>
      <c r="B708" s="105"/>
      <c r="C708" s="57" t="s">
        <v>645</v>
      </c>
      <c r="D708" s="24" t="s">
        <v>58</v>
      </c>
      <c r="E708" s="103">
        <v>40</v>
      </c>
      <c r="F708" s="155"/>
      <c r="G708" s="153"/>
    </row>
    <row r="709" spans="1:7" ht="16.5">
      <c r="A709" s="24">
        <f t="shared" si="13"/>
        <v>35</v>
      </c>
      <c r="B709" s="105"/>
      <c r="C709" s="57" t="s">
        <v>646</v>
      </c>
      <c r="D709" s="24" t="s">
        <v>58</v>
      </c>
      <c r="E709" s="103">
        <v>20</v>
      </c>
      <c r="F709" s="155"/>
      <c r="G709" s="153"/>
    </row>
    <row r="710" spans="1:7" ht="16.5">
      <c r="A710" s="24">
        <f t="shared" si="13"/>
        <v>36</v>
      </c>
      <c r="B710" s="105"/>
      <c r="C710" s="57" t="s">
        <v>647</v>
      </c>
      <c r="D710" s="24" t="s">
        <v>58</v>
      </c>
      <c r="E710" s="103">
        <v>280</v>
      </c>
      <c r="F710" s="155"/>
      <c r="G710" s="153"/>
    </row>
    <row r="711" spans="1:7" ht="16.5">
      <c r="A711" s="24">
        <f t="shared" si="13"/>
        <v>37</v>
      </c>
      <c r="B711" s="105"/>
      <c r="C711" s="57" t="s">
        <v>648</v>
      </c>
      <c r="D711" s="24" t="s">
        <v>175</v>
      </c>
      <c r="E711" s="103">
        <v>32</v>
      </c>
      <c r="F711" s="155"/>
      <c r="G711" s="153"/>
    </row>
    <row r="712" spans="1:7" ht="38.25">
      <c r="A712" s="24">
        <f t="shared" si="13"/>
        <v>38</v>
      </c>
      <c r="B712" s="105"/>
      <c r="C712" s="57" t="s">
        <v>649</v>
      </c>
      <c r="D712" s="24" t="s">
        <v>58</v>
      </c>
      <c r="E712" s="103">
        <v>440</v>
      </c>
      <c r="F712" s="155"/>
      <c r="G712" s="153"/>
    </row>
    <row r="713" spans="1:7" ht="16.5">
      <c r="A713" s="24">
        <f t="shared" si="13"/>
        <v>39</v>
      </c>
      <c r="B713" s="105"/>
      <c r="C713" s="57" t="s">
        <v>650</v>
      </c>
      <c r="D713" s="24" t="s">
        <v>33</v>
      </c>
      <c r="E713" s="103">
        <v>6</v>
      </c>
      <c r="F713" s="155"/>
      <c r="G713" s="153"/>
    </row>
    <row r="714" spans="1:7" ht="16.5">
      <c r="A714" s="24">
        <f t="shared" si="13"/>
        <v>40</v>
      </c>
      <c r="B714" s="105"/>
      <c r="C714" s="57" t="s">
        <v>651</v>
      </c>
      <c r="D714" s="24" t="s">
        <v>175</v>
      </c>
      <c r="E714" s="103">
        <v>8</v>
      </c>
      <c r="F714" s="155"/>
      <c r="G714" s="153"/>
    </row>
    <row r="715" spans="1:7" ht="16.5">
      <c r="A715" s="24">
        <f t="shared" si="13"/>
        <v>41</v>
      </c>
      <c r="B715" s="105"/>
      <c r="C715" s="57" t="s">
        <v>652</v>
      </c>
      <c r="D715" s="24" t="s">
        <v>58</v>
      </c>
      <c r="E715" s="103">
        <v>280</v>
      </c>
      <c r="F715" s="155"/>
      <c r="G715" s="153"/>
    </row>
    <row r="716" spans="1:7" ht="16.5">
      <c r="A716" s="24">
        <f t="shared" si="13"/>
        <v>42</v>
      </c>
      <c r="B716" s="105"/>
      <c r="C716" s="57" t="s">
        <v>653</v>
      </c>
      <c r="D716" s="24" t="s">
        <v>58</v>
      </c>
      <c r="E716" s="103">
        <v>20</v>
      </c>
      <c r="F716" s="155"/>
      <c r="G716" s="153"/>
    </row>
    <row r="717" spans="1:7" ht="16.5">
      <c r="A717" s="24">
        <f t="shared" si="13"/>
        <v>43</v>
      </c>
      <c r="B717" s="105"/>
      <c r="C717" s="27" t="s">
        <v>654</v>
      </c>
      <c r="D717" s="29" t="s">
        <v>308</v>
      </c>
      <c r="E717" s="103">
        <v>1</v>
      </c>
      <c r="F717" s="155"/>
      <c r="G717" s="153"/>
    </row>
    <row r="718" spans="1:7" ht="25.5">
      <c r="A718" s="24">
        <f t="shared" si="13"/>
        <v>44</v>
      </c>
      <c r="B718" s="105"/>
      <c r="C718" s="57" t="s">
        <v>733</v>
      </c>
      <c r="D718" s="29" t="s">
        <v>74</v>
      </c>
      <c r="E718" s="103">
        <v>1</v>
      </c>
      <c r="F718" s="155"/>
      <c r="G718" s="153"/>
    </row>
    <row r="719" spans="1:7" ht="16.5">
      <c r="A719" s="24">
        <f t="shared" si="13"/>
        <v>45</v>
      </c>
      <c r="B719" s="105"/>
      <c r="C719" s="84" t="s">
        <v>655</v>
      </c>
      <c r="D719" s="24" t="s">
        <v>656</v>
      </c>
      <c r="E719" s="122">
        <v>1</v>
      </c>
      <c r="F719" s="155"/>
      <c r="G719" s="153"/>
    </row>
    <row r="720" spans="1:7" ht="25.5">
      <c r="A720" s="75">
        <v>17</v>
      </c>
      <c r="B720" s="105"/>
      <c r="C720" s="85" t="s">
        <v>657</v>
      </c>
      <c r="D720" s="77"/>
      <c r="E720" s="78"/>
      <c r="F720" s="155"/>
      <c r="G720" s="153"/>
    </row>
    <row r="721" spans="1:7" ht="25.5">
      <c r="A721" s="86" t="s">
        <v>658</v>
      </c>
      <c r="B721" s="87"/>
      <c r="C721" s="27" t="s">
        <v>659</v>
      </c>
      <c r="D721" s="24" t="s">
        <v>35</v>
      </c>
      <c r="E721" s="120">
        <v>1</v>
      </c>
      <c r="F721" s="155"/>
      <c r="G721" s="153"/>
    </row>
    <row r="722" spans="1:7" ht="16.5">
      <c r="A722" s="86" t="s">
        <v>660</v>
      </c>
      <c r="B722" s="87"/>
      <c r="C722" s="27" t="s">
        <v>661</v>
      </c>
      <c r="D722" s="24" t="s">
        <v>35</v>
      </c>
      <c r="E722" s="120">
        <v>2</v>
      </c>
      <c r="F722" s="155"/>
      <c r="G722" s="153"/>
    </row>
    <row r="723" spans="1:7" ht="25.5">
      <c r="A723" s="86" t="s">
        <v>662</v>
      </c>
      <c r="B723" s="87"/>
      <c r="C723" s="27" t="s">
        <v>663</v>
      </c>
      <c r="D723" s="24" t="s">
        <v>35</v>
      </c>
      <c r="E723" s="120">
        <v>1</v>
      </c>
      <c r="F723" s="155"/>
      <c r="G723" s="153"/>
    </row>
    <row r="724" spans="1:7" ht="16.5">
      <c r="A724" s="86" t="s">
        <v>664</v>
      </c>
      <c r="B724" s="87"/>
      <c r="C724" s="27" t="s">
        <v>665</v>
      </c>
      <c r="D724" s="24" t="s">
        <v>37</v>
      </c>
      <c r="E724" s="120">
        <v>2</v>
      </c>
      <c r="F724" s="155"/>
      <c r="G724" s="153"/>
    </row>
    <row r="725" spans="1:7" ht="16.5">
      <c r="A725" s="86" t="s">
        <v>666</v>
      </c>
      <c r="B725" s="87"/>
      <c r="C725" s="27" t="s">
        <v>667</v>
      </c>
      <c r="D725" s="24" t="s">
        <v>37</v>
      </c>
      <c r="E725" s="120">
        <v>1</v>
      </c>
      <c r="F725" s="155"/>
      <c r="G725" s="153"/>
    </row>
    <row r="726" spans="1:7" ht="16.5">
      <c r="A726" s="86" t="s">
        <v>668</v>
      </c>
      <c r="B726" s="87"/>
      <c r="C726" s="27" t="s">
        <v>669</v>
      </c>
      <c r="D726" s="24" t="s">
        <v>35</v>
      </c>
      <c r="E726" s="120">
        <v>1</v>
      </c>
      <c r="F726" s="155"/>
      <c r="G726" s="153"/>
    </row>
    <row r="727" spans="1:7" ht="16.5">
      <c r="A727" s="86" t="s">
        <v>670</v>
      </c>
      <c r="B727" s="87"/>
      <c r="C727" s="27" t="s">
        <v>671</v>
      </c>
      <c r="D727" s="24" t="s">
        <v>35</v>
      </c>
      <c r="E727" s="120">
        <v>53</v>
      </c>
      <c r="F727" s="155"/>
      <c r="G727" s="153"/>
    </row>
    <row r="728" spans="1:7" ht="16.5">
      <c r="A728" s="86" t="s">
        <v>672</v>
      </c>
      <c r="B728" s="87"/>
      <c r="C728" s="27" t="s">
        <v>673</v>
      </c>
      <c r="D728" s="24" t="s">
        <v>35</v>
      </c>
      <c r="E728" s="120">
        <v>9</v>
      </c>
      <c r="F728" s="155"/>
      <c r="G728" s="153"/>
    </row>
    <row r="729" spans="1:7" ht="16.5">
      <c r="A729" s="86" t="s">
        <v>674</v>
      </c>
      <c r="B729" s="87"/>
      <c r="C729" s="88" t="s">
        <v>675</v>
      </c>
      <c r="D729" s="24" t="s">
        <v>308</v>
      </c>
      <c r="E729" s="120">
        <v>18</v>
      </c>
      <c r="F729" s="155"/>
      <c r="G729" s="153"/>
    </row>
    <row r="730" spans="1:7" ht="16.5">
      <c r="A730" s="86" t="s">
        <v>676</v>
      </c>
      <c r="B730" s="87"/>
      <c r="C730" s="88" t="s">
        <v>677</v>
      </c>
      <c r="D730" s="24" t="s">
        <v>308</v>
      </c>
      <c r="E730" s="120">
        <v>11</v>
      </c>
      <c r="F730" s="155"/>
      <c r="G730" s="153"/>
    </row>
    <row r="731" spans="1:7" ht="31.5" customHeight="1">
      <c r="A731" s="86" t="s">
        <v>678</v>
      </c>
      <c r="B731" s="87"/>
      <c r="C731" s="27" t="s">
        <v>679</v>
      </c>
      <c r="D731" s="24" t="s">
        <v>35</v>
      </c>
      <c r="E731" s="120">
        <v>28</v>
      </c>
      <c r="F731" s="155"/>
      <c r="G731" s="153"/>
    </row>
    <row r="732" spans="1:7" ht="25.5">
      <c r="A732" s="86" t="s">
        <v>680</v>
      </c>
      <c r="B732" s="24"/>
      <c r="C732" s="27" t="s">
        <v>681</v>
      </c>
      <c r="D732" s="24" t="s">
        <v>35</v>
      </c>
      <c r="E732" s="120">
        <v>1</v>
      </c>
      <c r="F732" s="155"/>
      <c r="G732" s="153"/>
    </row>
    <row r="733" spans="1:7" ht="16.5">
      <c r="A733" s="86" t="s">
        <v>682</v>
      </c>
      <c r="B733" s="24"/>
      <c r="C733" s="27" t="s">
        <v>683</v>
      </c>
      <c r="D733" s="24" t="s">
        <v>58</v>
      </c>
      <c r="E733" s="120">
        <v>596</v>
      </c>
      <c r="F733" s="155"/>
      <c r="G733" s="153"/>
    </row>
    <row r="734" spans="1:7" ht="16.5">
      <c r="A734" s="86" t="s">
        <v>684</v>
      </c>
      <c r="B734" s="87"/>
      <c r="C734" s="27" t="s">
        <v>685</v>
      </c>
      <c r="D734" s="24" t="s">
        <v>58</v>
      </c>
      <c r="E734" s="120">
        <v>259</v>
      </c>
      <c r="F734" s="155"/>
      <c r="G734" s="153"/>
    </row>
    <row r="735" spans="1:7" ht="25.5">
      <c r="A735" s="86" t="s">
        <v>686</v>
      </c>
      <c r="B735" s="87"/>
      <c r="C735" s="27" t="s">
        <v>687</v>
      </c>
      <c r="D735" s="24" t="s">
        <v>58</v>
      </c>
      <c r="E735" s="120">
        <v>65</v>
      </c>
      <c r="F735" s="155"/>
      <c r="G735" s="153"/>
    </row>
    <row r="736" spans="1:7" ht="16.5">
      <c r="A736" s="86" t="s">
        <v>688</v>
      </c>
      <c r="B736" s="87"/>
      <c r="C736" s="27" t="s">
        <v>689</v>
      </c>
      <c r="D736" s="24" t="s">
        <v>308</v>
      </c>
      <c r="E736" s="120">
        <v>1</v>
      </c>
      <c r="F736" s="155"/>
      <c r="G736" s="153"/>
    </row>
    <row r="737" spans="1:7" ht="16.5">
      <c r="A737" s="86" t="s">
        <v>690</v>
      </c>
      <c r="B737" s="87"/>
      <c r="C737" s="27" t="s">
        <v>691</v>
      </c>
      <c r="D737" s="24" t="s">
        <v>308</v>
      </c>
      <c r="E737" s="120">
        <v>1</v>
      </c>
      <c r="F737" s="155"/>
      <c r="G737" s="153"/>
    </row>
    <row r="738" spans="1:7" ht="16.5">
      <c r="A738" s="86" t="s">
        <v>692</v>
      </c>
      <c r="B738" s="87"/>
      <c r="C738" s="27" t="s">
        <v>693</v>
      </c>
      <c r="D738" s="24" t="s">
        <v>308</v>
      </c>
      <c r="E738" s="120">
        <v>1</v>
      </c>
      <c r="F738" s="155"/>
      <c r="G738" s="153"/>
    </row>
    <row r="739" spans="1:7" ht="16.5">
      <c r="A739" s="86" t="s">
        <v>694</v>
      </c>
      <c r="B739" s="87"/>
      <c r="C739" s="27" t="s">
        <v>695</v>
      </c>
      <c r="D739" s="24" t="s">
        <v>308</v>
      </c>
      <c r="E739" s="120">
        <v>1</v>
      </c>
      <c r="F739" s="155"/>
      <c r="G739" s="153"/>
    </row>
    <row r="740" spans="1:7" ht="16.5">
      <c r="A740" s="86" t="s">
        <v>696</v>
      </c>
      <c r="B740" s="87"/>
      <c r="C740" s="27" t="s">
        <v>697</v>
      </c>
      <c r="D740" s="24" t="s">
        <v>308</v>
      </c>
      <c r="E740" s="120">
        <v>1</v>
      </c>
      <c r="F740" s="155"/>
      <c r="G740" s="153"/>
    </row>
    <row r="741" spans="1:7" ht="16.5">
      <c r="A741" s="176">
        <v>18</v>
      </c>
      <c r="B741" s="177"/>
      <c r="C741" s="178" t="s">
        <v>698</v>
      </c>
      <c r="D741" s="179"/>
      <c r="E741" s="180"/>
      <c r="F741" s="155"/>
      <c r="G741" s="153"/>
    </row>
    <row r="742" spans="1:7" ht="16.5">
      <c r="A742" s="181">
        <v>1</v>
      </c>
      <c r="B742" s="177"/>
      <c r="C742" s="182" t="s">
        <v>699</v>
      </c>
      <c r="D742" s="181"/>
      <c r="E742" s="183"/>
      <c r="F742" s="155"/>
      <c r="G742" s="153"/>
    </row>
    <row r="743" spans="1:7" ht="25.5">
      <c r="A743" s="181">
        <v>2</v>
      </c>
      <c r="B743" s="177"/>
      <c r="C743" s="184" t="s">
        <v>700</v>
      </c>
      <c r="D743" s="185" t="s">
        <v>22</v>
      </c>
      <c r="E743" s="186">
        <v>315</v>
      </c>
      <c r="F743" s="155"/>
      <c r="G743" s="153"/>
    </row>
    <row r="744" spans="1:7" ht="25.5">
      <c r="A744" s="185">
        <v>3</v>
      </c>
      <c r="B744" s="177"/>
      <c r="C744" s="187" t="s">
        <v>701</v>
      </c>
      <c r="D744" s="185" t="s">
        <v>22</v>
      </c>
      <c r="E744" s="188">
        <v>344</v>
      </c>
      <c r="F744" s="155"/>
      <c r="G744" s="153"/>
    </row>
    <row r="745" spans="1:7" ht="38.25">
      <c r="A745" s="185">
        <f aca="true" t="shared" si="14" ref="A745:A773">A744+1</f>
        <v>4</v>
      </c>
      <c r="B745" s="177"/>
      <c r="C745" s="187" t="s">
        <v>702</v>
      </c>
      <c r="D745" s="185" t="s">
        <v>22</v>
      </c>
      <c r="E745" s="188">
        <v>209.84</v>
      </c>
      <c r="F745" s="155"/>
      <c r="G745" s="153"/>
    </row>
    <row r="746" spans="1:7" ht="38.25">
      <c r="A746" s="185">
        <f t="shared" si="14"/>
        <v>5</v>
      </c>
      <c r="B746" s="177"/>
      <c r="C746" s="187" t="s">
        <v>703</v>
      </c>
      <c r="D746" s="185" t="s">
        <v>22</v>
      </c>
      <c r="E746" s="188">
        <v>92.88</v>
      </c>
      <c r="F746" s="155"/>
      <c r="G746" s="153"/>
    </row>
    <row r="747" spans="1:7" ht="38.25">
      <c r="A747" s="185">
        <f t="shared" si="14"/>
        <v>6</v>
      </c>
      <c r="B747" s="177"/>
      <c r="C747" s="187" t="s">
        <v>704</v>
      </c>
      <c r="D747" s="185" t="s">
        <v>22</v>
      </c>
      <c r="E747" s="188">
        <v>61.92</v>
      </c>
      <c r="F747" s="155"/>
      <c r="G747" s="153"/>
    </row>
    <row r="748" spans="1:7" ht="25.5">
      <c r="A748" s="185">
        <f t="shared" si="14"/>
        <v>7</v>
      </c>
      <c r="B748" s="177"/>
      <c r="C748" s="187" t="s">
        <v>705</v>
      </c>
      <c r="D748" s="185" t="s">
        <v>15</v>
      </c>
      <c r="E748" s="188">
        <v>430</v>
      </c>
      <c r="F748" s="155"/>
      <c r="G748" s="153"/>
    </row>
    <row r="749" spans="1:7" ht="16.5">
      <c r="A749" s="185">
        <f t="shared" si="14"/>
        <v>8</v>
      </c>
      <c r="B749" s="177"/>
      <c r="C749" s="189" t="s">
        <v>706</v>
      </c>
      <c r="D749" s="185" t="s">
        <v>15</v>
      </c>
      <c r="E749" s="188">
        <v>430</v>
      </c>
      <c r="F749" s="155"/>
      <c r="G749" s="153"/>
    </row>
    <row r="750" spans="1:7" ht="25.5">
      <c r="A750" s="185">
        <f t="shared" si="14"/>
        <v>9</v>
      </c>
      <c r="B750" s="177"/>
      <c r="C750" s="187" t="s">
        <v>707</v>
      </c>
      <c r="D750" s="185" t="s">
        <v>15</v>
      </c>
      <c r="E750" s="188">
        <v>430</v>
      </c>
      <c r="F750" s="155"/>
      <c r="G750" s="153"/>
    </row>
    <row r="751" spans="1:7" ht="16.5">
      <c r="A751" s="185">
        <f t="shared" si="14"/>
        <v>10</v>
      </c>
      <c r="B751" s="177"/>
      <c r="C751" s="182" t="s">
        <v>708</v>
      </c>
      <c r="D751" s="185"/>
      <c r="E751" s="188"/>
      <c r="F751" s="155"/>
      <c r="G751" s="153"/>
    </row>
    <row r="752" spans="1:7" ht="25.5">
      <c r="A752" s="185">
        <f t="shared" si="14"/>
        <v>11</v>
      </c>
      <c r="B752" s="177"/>
      <c r="C752" s="187" t="s">
        <v>709</v>
      </c>
      <c r="D752" s="185" t="s">
        <v>22</v>
      </c>
      <c r="E752" s="188">
        <v>66.3</v>
      </c>
      <c r="F752" s="155"/>
      <c r="G752" s="153"/>
    </row>
    <row r="753" spans="1:7" ht="38.25">
      <c r="A753" s="185">
        <f t="shared" si="14"/>
        <v>12</v>
      </c>
      <c r="B753" s="177"/>
      <c r="C753" s="187" t="s">
        <v>710</v>
      </c>
      <c r="D753" s="185" t="s">
        <v>22</v>
      </c>
      <c r="E753" s="188">
        <v>47.58</v>
      </c>
      <c r="F753" s="155"/>
      <c r="G753" s="153"/>
    </row>
    <row r="754" spans="1:7" ht="38.25">
      <c r="A754" s="185">
        <f t="shared" si="14"/>
        <v>13</v>
      </c>
      <c r="B754" s="177"/>
      <c r="C754" s="187" t="s">
        <v>711</v>
      </c>
      <c r="D754" s="185" t="s">
        <v>22</v>
      </c>
      <c r="E754" s="188">
        <v>18.72</v>
      </c>
      <c r="F754" s="155"/>
      <c r="G754" s="153"/>
    </row>
    <row r="755" spans="1:7" ht="25.5">
      <c r="A755" s="185">
        <f t="shared" si="14"/>
        <v>14</v>
      </c>
      <c r="B755" s="177"/>
      <c r="C755" s="187" t="s">
        <v>712</v>
      </c>
      <c r="D755" s="185" t="s">
        <v>15</v>
      </c>
      <c r="E755" s="188">
        <v>130</v>
      </c>
      <c r="F755" s="155"/>
      <c r="G755" s="153"/>
    </row>
    <row r="756" spans="1:7" ht="25.5">
      <c r="A756" s="185">
        <f t="shared" si="14"/>
        <v>15</v>
      </c>
      <c r="B756" s="177"/>
      <c r="C756" s="190" t="s">
        <v>713</v>
      </c>
      <c r="D756" s="185"/>
      <c r="E756" s="188"/>
      <c r="F756" s="155"/>
      <c r="G756" s="153"/>
    </row>
    <row r="757" spans="1:7" ht="25.5">
      <c r="A757" s="185">
        <f t="shared" si="14"/>
        <v>16</v>
      </c>
      <c r="B757" s="177"/>
      <c r="C757" s="187" t="s">
        <v>714</v>
      </c>
      <c r="D757" s="185" t="s">
        <v>22</v>
      </c>
      <c r="E757" s="191">
        <v>35.5</v>
      </c>
      <c r="F757" s="155"/>
      <c r="G757" s="153"/>
    </row>
    <row r="758" spans="1:7" ht="25.5">
      <c r="A758" s="185">
        <f t="shared" si="14"/>
        <v>17</v>
      </c>
      <c r="B758" s="177"/>
      <c r="C758" s="187" t="s">
        <v>715</v>
      </c>
      <c r="D758" s="185" t="s">
        <v>22</v>
      </c>
      <c r="E758" s="188">
        <v>29.28</v>
      </c>
      <c r="F758" s="155"/>
      <c r="G758" s="153"/>
    </row>
    <row r="759" spans="1:7" ht="38.25">
      <c r="A759" s="185">
        <f t="shared" si="14"/>
        <v>18</v>
      </c>
      <c r="B759" s="177"/>
      <c r="C759" s="187" t="s">
        <v>716</v>
      </c>
      <c r="D759" s="185" t="s">
        <v>22</v>
      </c>
      <c r="E759" s="188">
        <v>11.2</v>
      </c>
      <c r="F759" s="155"/>
      <c r="G759" s="153"/>
    </row>
    <row r="760" spans="1:7" ht="38.25">
      <c r="A760" s="185">
        <f t="shared" si="14"/>
        <v>19</v>
      </c>
      <c r="B760" s="177"/>
      <c r="C760" s="187" t="s">
        <v>717</v>
      </c>
      <c r="D760" s="185" t="s">
        <v>22</v>
      </c>
      <c r="E760" s="188">
        <v>2.64</v>
      </c>
      <c r="F760" s="155"/>
      <c r="G760" s="153"/>
    </row>
    <row r="761" spans="1:7" ht="25.5">
      <c r="A761" s="185">
        <f t="shared" si="14"/>
        <v>20</v>
      </c>
      <c r="B761" s="177"/>
      <c r="C761" s="187" t="s">
        <v>718</v>
      </c>
      <c r="D761" s="185" t="s">
        <v>58</v>
      </c>
      <c r="E761" s="188">
        <v>120</v>
      </c>
      <c r="F761" s="155"/>
      <c r="G761" s="153"/>
    </row>
    <row r="762" spans="1:7" ht="25.5">
      <c r="A762" s="185">
        <f t="shared" si="14"/>
        <v>21</v>
      </c>
      <c r="B762" s="177"/>
      <c r="C762" s="187" t="s">
        <v>719</v>
      </c>
      <c r="D762" s="185" t="s">
        <v>58</v>
      </c>
      <c r="E762" s="188">
        <v>26</v>
      </c>
      <c r="F762" s="155"/>
      <c r="G762" s="153"/>
    </row>
    <row r="763" spans="1:7" ht="25.5">
      <c r="A763" s="185">
        <f t="shared" si="14"/>
        <v>22</v>
      </c>
      <c r="B763" s="177"/>
      <c r="C763" s="187" t="s">
        <v>720</v>
      </c>
      <c r="D763" s="185" t="s">
        <v>58</v>
      </c>
      <c r="E763" s="188">
        <v>5</v>
      </c>
      <c r="F763" s="155"/>
      <c r="G763" s="153"/>
    </row>
    <row r="764" spans="1:7" ht="25.5">
      <c r="A764" s="185">
        <f t="shared" si="14"/>
        <v>23</v>
      </c>
      <c r="B764" s="177"/>
      <c r="C764" s="187" t="s">
        <v>721</v>
      </c>
      <c r="D764" s="185" t="s">
        <v>58</v>
      </c>
      <c r="E764" s="188">
        <v>165</v>
      </c>
      <c r="F764" s="155"/>
      <c r="G764" s="153"/>
    </row>
    <row r="765" spans="1:7" ht="25.5">
      <c r="A765" s="185">
        <f t="shared" si="14"/>
        <v>24</v>
      </c>
      <c r="B765" s="177"/>
      <c r="C765" s="187" t="s">
        <v>722</v>
      </c>
      <c r="D765" s="185" t="s">
        <v>15</v>
      </c>
      <c r="E765" s="188">
        <v>1410</v>
      </c>
      <c r="F765" s="155"/>
      <c r="G765" s="153"/>
    </row>
    <row r="766" spans="1:7" ht="38.25">
      <c r="A766" s="185">
        <f t="shared" si="14"/>
        <v>25</v>
      </c>
      <c r="B766" s="177"/>
      <c r="C766" s="192" t="s">
        <v>723</v>
      </c>
      <c r="D766" s="185" t="s">
        <v>15</v>
      </c>
      <c r="E766" s="188">
        <v>370</v>
      </c>
      <c r="F766" s="155"/>
      <c r="G766" s="153"/>
    </row>
    <row r="767" spans="1:7" ht="25.5">
      <c r="A767" s="185">
        <f t="shared" si="14"/>
        <v>26</v>
      </c>
      <c r="B767" s="177"/>
      <c r="C767" s="184" t="s">
        <v>724</v>
      </c>
      <c r="D767" s="185" t="s">
        <v>58</v>
      </c>
      <c r="E767" s="188">
        <v>65</v>
      </c>
      <c r="F767" s="155"/>
      <c r="G767" s="153"/>
    </row>
    <row r="768" spans="1:7" ht="16.5">
      <c r="A768" s="185">
        <f t="shared" si="14"/>
        <v>27</v>
      </c>
      <c r="B768" s="177"/>
      <c r="C768" s="192" t="s">
        <v>725</v>
      </c>
      <c r="D768" s="185" t="s">
        <v>58</v>
      </c>
      <c r="E768" s="188">
        <f>E767*1.05</f>
        <v>68.25</v>
      </c>
      <c r="F768" s="155"/>
      <c r="G768" s="153"/>
    </row>
    <row r="769" spans="1:7" ht="38.25">
      <c r="A769" s="185">
        <f t="shared" si="14"/>
        <v>28</v>
      </c>
      <c r="B769" s="193"/>
      <c r="C769" s="192" t="s">
        <v>726</v>
      </c>
      <c r="D769" s="185" t="s">
        <v>74</v>
      </c>
      <c r="E769" s="191">
        <v>1</v>
      </c>
      <c r="F769" s="155"/>
      <c r="G769" s="153"/>
    </row>
    <row r="770" spans="1:7" ht="16.5">
      <c r="A770" s="185">
        <f t="shared" si="14"/>
        <v>29</v>
      </c>
      <c r="B770" s="193"/>
      <c r="C770" s="184" t="s">
        <v>727</v>
      </c>
      <c r="D770" s="185" t="s">
        <v>74</v>
      </c>
      <c r="E770" s="191">
        <v>2</v>
      </c>
      <c r="F770" s="155"/>
      <c r="G770" s="153"/>
    </row>
    <row r="771" spans="1:7" ht="16.5">
      <c r="A771" s="185">
        <f t="shared" si="14"/>
        <v>30</v>
      </c>
      <c r="B771" s="193"/>
      <c r="C771" s="184" t="s">
        <v>728</v>
      </c>
      <c r="D771" s="185" t="s">
        <v>175</v>
      </c>
      <c r="E771" s="188">
        <v>1</v>
      </c>
      <c r="F771" s="155"/>
      <c r="G771" s="153"/>
    </row>
    <row r="772" spans="1:7" ht="25.5">
      <c r="A772" s="185">
        <f t="shared" si="14"/>
        <v>31</v>
      </c>
      <c r="B772" s="193"/>
      <c r="C772" s="184" t="s">
        <v>729</v>
      </c>
      <c r="D772" s="185" t="s">
        <v>35</v>
      </c>
      <c r="E772" s="188">
        <v>4</v>
      </c>
      <c r="F772" s="155"/>
      <c r="G772" s="153"/>
    </row>
    <row r="773" spans="1:7" ht="16.5">
      <c r="A773" s="194">
        <f t="shared" si="14"/>
        <v>32</v>
      </c>
      <c r="B773" s="177"/>
      <c r="C773" s="195" t="s">
        <v>730</v>
      </c>
      <c r="D773" s="194" t="s">
        <v>35</v>
      </c>
      <c r="E773" s="196">
        <v>4</v>
      </c>
      <c r="F773" s="155"/>
      <c r="G773" s="153"/>
    </row>
    <row r="774" spans="1:5" ht="16.5">
      <c r="A774" s="167">
        <v>19</v>
      </c>
      <c r="B774" s="168"/>
      <c r="C774" s="167" t="s">
        <v>734</v>
      </c>
      <c r="D774" s="168"/>
      <c r="E774" s="168"/>
    </row>
    <row r="775" spans="1:5" ht="33">
      <c r="A775" s="169">
        <v>1</v>
      </c>
      <c r="B775" s="168"/>
      <c r="C775" s="170" t="s">
        <v>735</v>
      </c>
      <c r="D775" s="171" t="s">
        <v>37</v>
      </c>
      <c r="E775" s="171">
        <v>8</v>
      </c>
    </row>
    <row r="776" spans="1:5" ht="16.5">
      <c r="A776" s="169">
        <v>2</v>
      </c>
      <c r="B776" s="168"/>
      <c r="C776" s="168" t="s">
        <v>736</v>
      </c>
      <c r="D776" s="171" t="s">
        <v>37</v>
      </c>
      <c r="E776" s="171">
        <v>1</v>
      </c>
    </row>
    <row r="777" spans="1:5" ht="66">
      <c r="A777" s="169">
        <v>3</v>
      </c>
      <c r="B777" s="168"/>
      <c r="C777" s="170" t="s">
        <v>739</v>
      </c>
      <c r="D777" s="171" t="s">
        <v>37</v>
      </c>
      <c r="E777" s="171">
        <v>1</v>
      </c>
    </row>
    <row r="778" spans="1:5" ht="66">
      <c r="A778" s="169">
        <v>4</v>
      </c>
      <c r="B778" s="168"/>
      <c r="C778" s="170" t="s">
        <v>740</v>
      </c>
      <c r="D778" s="171" t="s">
        <v>37</v>
      </c>
      <c r="E778" s="171">
        <v>1</v>
      </c>
    </row>
    <row r="779" spans="1:5" ht="16.5">
      <c r="A779" s="172">
        <v>5</v>
      </c>
      <c r="B779" s="173"/>
      <c r="C779" s="168" t="s">
        <v>738</v>
      </c>
      <c r="D779" s="171" t="s">
        <v>37</v>
      </c>
      <c r="E779" s="171">
        <v>1</v>
      </c>
    </row>
    <row r="780" spans="1:5" ht="66">
      <c r="A780" s="171">
        <v>6</v>
      </c>
      <c r="B780" s="174"/>
      <c r="C780" s="175" t="s">
        <v>737</v>
      </c>
      <c r="D780" s="171" t="s">
        <v>37</v>
      </c>
      <c r="E780" s="171">
        <v>1</v>
      </c>
    </row>
  </sheetData>
  <sheetProtection selectLockedCells="1" selectUnlockedCells="1"/>
  <mergeCells count="14">
    <mergeCell ref="F14:F15"/>
    <mergeCell ref="G14:G15"/>
    <mergeCell ref="A12:D12"/>
    <mergeCell ref="A14:A15"/>
    <mergeCell ref="B14:B15"/>
    <mergeCell ref="C14:C15"/>
    <mergeCell ref="D14:D15"/>
    <mergeCell ref="E14:E15"/>
    <mergeCell ref="A1:G1"/>
    <mergeCell ref="A2:G2"/>
    <mergeCell ref="A3:G3"/>
    <mergeCell ref="A5:E5"/>
    <mergeCell ref="A6:E6"/>
    <mergeCell ref="A9:G9"/>
  </mergeCells>
  <dataValidations count="1">
    <dataValidation type="list" allowBlank="1" showErrorMessage="1" sqref="D17:D473 E474:E482 D483:D599 D601:D773">
      <formula1>#REF!</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Volks</dc:creator>
  <cp:keywords/>
  <dc:description/>
  <cp:lastModifiedBy>Janis Volks</cp:lastModifiedBy>
  <dcterms:created xsi:type="dcterms:W3CDTF">2013-08-08T09:18:43Z</dcterms:created>
  <dcterms:modified xsi:type="dcterms:W3CDTF">2013-08-26T06:12:22Z</dcterms:modified>
  <cp:category/>
  <cp:version/>
  <cp:contentType/>
  <cp:contentStatus/>
</cp:coreProperties>
</file>