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44" activeTab="11"/>
  </bookViews>
  <sheets>
    <sheet name="Koptāme" sheetId="1" r:id="rId1"/>
    <sheet name="Kopsavilkums" sheetId="2" r:id="rId2"/>
    <sheet name="Visparceltnieciskie" sheetId="3" r:id="rId3"/>
    <sheet name="UK" sheetId="4" r:id="rId4"/>
    <sheet name="Apkure" sheetId="5" r:id="rId5"/>
    <sheet name="SM" sheetId="6" r:id="rId6"/>
    <sheet name="Ventilacija" sheetId="7" r:id="rId7"/>
    <sheet name="EL" sheetId="8" r:id="rId8"/>
    <sheet name="VS" sheetId="9" r:id="rId9"/>
    <sheet name="UAS" sheetId="10" r:id="rId10"/>
    <sheet name="UKT" sheetId="11" r:id="rId11"/>
    <sheet name="Iekartas" sheetId="12" r:id="rId12"/>
  </sheets>
  <definedNames>
    <definedName name="_xlnm.Print_Area" localSheetId="4">'Apkure'!$A$1:$R$61</definedName>
    <definedName name="_xlnm.Print_Area" localSheetId="7">'EL'!$A$1:$R$205</definedName>
    <definedName name="_xlnm.Print_Area" localSheetId="11">'Iekartas'!$A$1:$P$30</definedName>
    <definedName name="_xlnm.Print_Area" localSheetId="1">'Kopsavilkums'!$A$1:$I$29</definedName>
    <definedName name="_xlnm.Print_Area" localSheetId="0">'Koptāme'!$A$1:$C$18</definedName>
    <definedName name="_xlnm.Print_Area" localSheetId="5">'SM'!$A$1:$R$73</definedName>
    <definedName name="_xlnm.Print_Area" localSheetId="9">'UAS'!$A$1:$R$51</definedName>
    <definedName name="_xlnm.Print_Area" localSheetId="3">'UK'!$A$1:$Q$104</definedName>
    <definedName name="_xlnm.Print_Area" localSheetId="10">'UKT'!$A$1:$Q$36</definedName>
    <definedName name="_xlnm.Print_Area" localSheetId="6">'Ventilacija'!$A$1:$R$55</definedName>
    <definedName name="_xlnm.Print_Area" localSheetId="2">'Visparceltnieciskie'!$A$1:$P$240</definedName>
    <definedName name="_xlnm.Print_Area" localSheetId="8">'VS'!$A$1:$R$55</definedName>
  </definedNames>
  <calcPr fullCalcOnLoad="1"/>
</workbook>
</file>

<file path=xl/sharedStrings.xml><?xml version="1.0" encoding="utf-8"?>
<sst xmlns="http://schemas.openxmlformats.org/spreadsheetml/2006/main" count="2427" uniqueCount="828">
  <si>
    <t xml:space="preserve">Kopsavilkuma aprēķini pa darbu vai konstruktīvo elemnetu veidiem </t>
  </si>
  <si>
    <t>t.sk. darba aizsardzība</t>
  </si>
  <si>
    <t>Darba devēja sociālais nodoklis (24,09%)</t>
  </si>
  <si>
    <t>PAVISAM KOPĀ:</t>
  </si>
  <si>
    <t xml:space="preserve">Virsizdevumi </t>
  </si>
  <si>
    <t xml:space="preserve">Peļņa </t>
  </si>
  <si>
    <t>Materiālu, grunts apmaiņas un būvgružu transporta izdevumi</t>
  </si>
  <si>
    <t>APSTIPRINU</t>
  </si>
  <si>
    <t>__________________________________</t>
  </si>
  <si>
    <t>(pasūtītāja paraksts un tā atšifrējums)</t>
  </si>
  <si>
    <t>Z.V.</t>
  </si>
  <si>
    <t>BŪVNIECĪBAS KOPTĀME</t>
  </si>
  <si>
    <t>Objekta nosaukums</t>
  </si>
  <si>
    <t>Objekta izmaksas (Ls)</t>
  </si>
  <si>
    <t xml:space="preserve">Pasūtījuma Nr.: </t>
  </si>
  <si>
    <t>darba alga, Ls</t>
  </si>
  <si>
    <t>materiāli, Ls</t>
  </si>
  <si>
    <t>mehānismi, Ls</t>
  </si>
  <si>
    <t>kopā, Ls</t>
  </si>
  <si>
    <t>darbietilpība, c/h</t>
  </si>
  <si>
    <t>summa, Ls</t>
  </si>
  <si>
    <t>Kopā:</t>
  </si>
  <si>
    <t>Tiešās izmaksas kopā:</t>
  </si>
  <si>
    <t>(darba veids vai konstruktīvā elementa nosaukums)</t>
  </si>
  <si>
    <t>Kods, tāmes Nr.</t>
  </si>
  <si>
    <t>Darba veids vai konstruktīvā elementa nosaukums</t>
  </si>
  <si>
    <t>Tāmes izmaksas (Ls)</t>
  </si>
  <si>
    <t>Tai skaitā</t>
  </si>
  <si>
    <t>Darba nosaukums</t>
  </si>
  <si>
    <t>Mērvienība</t>
  </si>
  <si>
    <t>Daudzums</t>
  </si>
  <si>
    <t>Kopā uz visu apjomu</t>
  </si>
  <si>
    <t>Tāmes izmaksas:</t>
  </si>
  <si>
    <t>Nr.p.k.</t>
  </si>
  <si>
    <t>Kods</t>
  </si>
  <si>
    <t xml:space="preserve">    Vienības izmaksas</t>
  </si>
  <si>
    <t>laika norma, c/h</t>
  </si>
  <si>
    <t>darba samaksas likme, Ls/h</t>
  </si>
  <si>
    <t>Darbie-tilpība (c/h)</t>
  </si>
  <si>
    <t>Darba alga (Ls)</t>
  </si>
  <si>
    <t>Materiāli (Ls)</t>
  </si>
  <si>
    <t>Mehānismi (Ls)</t>
  </si>
  <si>
    <t>1-1</t>
  </si>
  <si>
    <t>1-2</t>
  </si>
  <si>
    <t>1-3</t>
  </si>
  <si>
    <t>kompl.</t>
  </si>
  <si>
    <t>m2</t>
  </si>
  <si>
    <t>m</t>
  </si>
  <si>
    <t>1-4</t>
  </si>
  <si>
    <t>Videonovērošana</t>
  </si>
  <si>
    <t>PVN (21%)</t>
  </si>
  <si>
    <t>1-5</t>
  </si>
  <si>
    <t>1-6</t>
  </si>
  <si>
    <t>1-7</t>
  </si>
  <si>
    <t>2013. gada</t>
  </si>
  <si>
    <t>Būves nosaukums: Maltas 2. vidusskolas ēkas korpusa vienkāršota rekonstrukcija</t>
  </si>
  <si>
    <t>Būves adrese: Sporta iela 5, Malta, Maltas pag., Rēzeknes nov.</t>
  </si>
  <si>
    <t>Maltas 2. vidusskolas ēkas korpusa vienkāršota rekonstrukcija</t>
  </si>
  <si>
    <t>Objekta nosaukums: Maltas 2. vidusskolas ēkas korpusa vienkāršota rekonstrukcija</t>
  </si>
  <si>
    <t>Objekta adrese: Sporta iela 5, Malta, Maltas pag., Rēzeknes nov.</t>
  </si>
  <si>
    <t>Apkure</t>
  </si>
  <si>
    <t>Radiatoru apkures sistēma</t>
  </si>
  <si>
    <t xml:space="preserve">Radiatori PURMO-Compact ar atgaisotāju un stiprinājumu komplektu, h =400 mm </t>
  </si>
  <si>
    <t xml:space="preserve">Radiatori PURMO-Compact ar atgaisotāju un stiprinājumu komplektu, h =500 mm </t>
  </si>
  <si>
    <t xml:space="preserve">Radiatori PURMO-Compact ar atgaisotāju un stiprinājumu komplektu, h =600 mm </t>
  </si>
  <si>
    <t>Termostata vārsts</t>
  </si>
  <si>
    <t>Radiatora atpakaļgaitas vārsts</t>
  </si>
  <si>
    <t>Svaiga gaisa padeves ierīce</t>
  </si>
  <si>
    <t>Balansēšanas vārsts</t>
  </si>
  <si>
    <t>Noslēgvārsts</t>
  </si>
  <si>
    <t>Vara caurule</t>
  </si>
  <si>
    <t>Tērauda ūdens-gāzes caurule</t>
  </si>
  <si>
    <t>Izolācija "Paroc" AE b=20 mm caurulei Ø18</t>
  </si>
  <si>
    <t>Izolācija "Paroc" AE b=20 mm caurulei Ø22</t>
  </si>
  <si>
    <t>Izolācija "Paroc" AE b=20mm caurulei Ø28</t>
  </si>
  <si>
    <t>Izolācija "Paroc" AE b=20mm caurulei Ø35</t>
  </si>
  <si>
    <t>Izolācija "Paroc" AE b=20mm caurulei Ø42</t>
  </si>
  <si>
    <t>Izolācija "Paroc" AE b=20mm caurulei Ø57</t>
  </si>
  <si>
    <t>Izolācija "Paroc" AE b=20mm caurulei Ø76</t>
  </si>
  <si>
    <t>Cauruļvadu veidgabali</t>
  </si>
  <si>
    <t>C22-400-400</t>
  </si>
  <si>
    <t>C22-500-1400</t>
  </si>
  <si>
    <t>C22-500-400</t>
  </si>
  <si>
    <t>C22-500-500</t>
  </si>
  <si>
    <t>C22-500-600</t>
  </si>
  <si>
    <t>C22-500-800</t>
  </si>
  <si>
    <t>C22-600-1200</t>
  </si>
  <si>
    <t>C22-600-1400</t>
  </si>
  <si>
    <t>C22-600-1600</t>
  </si>
  <si>
    <t>C22-600-400</t>
  </si>
  <si>
    <t>C22-600-500</t>
  </si>
  <si>
    <t>C22-600-600</t>
  </si>
  <si>
    <t>C22-600-800</t>
  </si>
  <si>
    <t>C33-500-400</t>
  </si>
  <si>
    <t>C33-500-800</t>
  </si>
  <si>
    <t>C33-600-1000</t>
  </si>
  <si>
    <t>C33-600-1600</t>
  </si>
  <si>
    <t>C33-600-800</t>
  </si>
  <si>
    <t>RA-N15</t>
  </si>
  <si>
    <t>RLV-15</t>
  </si>
  <si>
    <t>AIR-22</t>
  </si>
  <si>
    <t>DN25</t>
  </si>
  <si>
    <t>DN40</t>
  </si>
  <si>
    <t>18x1</t>
  </si>
  <si>
    <t>22x1</t>
  </si>
  <si>
    <t>28x1,2</t>
  </si>
  <si>
    <t>35x1,5</t>
  </si>
  <si>
    <t>42x1,5</t>
  </si>
  <si>
    <t>Ø50</t>
  </si>
  <si>
    <t>Ø65</t>
  </si>
  <si>
    <t xml:space="preserve"> ''Rettig Purmo Compakt'' vai analogs'</t>
  </si>
  <si>
    <t xml:space="preserve"> ''Rettig Purmo'' vai analogs'</t>
  </si>
  <si>
    <t xml:space="preserve"> ''Danfoss'' vai analogs</t>
  </si>
  <si>
    <t xml:space="preserve"> ''TA'' vai analogs</t>
  </si>
  <si>
    <t xml:space="preserve"> ''Paroc'' vai analogs</t>
  </si>
  <si>
    <t>Ventilācija</t>
  </si>
  <si>
    <t>Kanāla ventilators, 2500m3/h, 320Pa</t>
  </si>
  <si>
    <t>Kanāla ventilators, 600m3/h, 270Pa</t>
  </si>
  <si>
    <t>Sadzīves ventilators vannas istabai EB-100</t>
  </si>
  <si>
    <t>Virtuves plīts nosūcējs ar iebūveto ventilatoru (ar recirkulācijas režīmu), 300m3/h.</t>
  </si>
  <si>
    <t xml:space="preserve">Izmešanas reste </t>
  </si>
  <si>
    <t>Izmešanas jumtiņš gaisa vadam Ø160</t>
  </si>
  <si>
    <t>Izmešanas jumtiņš gaisa vadam Ø200</t>
  </si>
  <si>
    <t>Izmešanas jumtiņš gaisa vadam 500x300</t>
  </si>
  <si>
    <t xml:space="preserve">Nosūces reste </t>
  </si>
  <si>
    <t>Nosūces difuzors</t>
  </si>
  <si>
    <t>Gaisa vads</t>
  </si>
  <si>
    <t>Gaisa vadu veidgabali</t>
  </si>
  <si>
    <t>Gaisa regulējošais vārsts</t>
  </si>
  <si>
    <t>Uguniaizturošais vārsts EI-30</t>
  </si>
  <si>
    <t>Trokšņa slāpētājs</t>
  </si>
  <si>
    <t>Gaisa vada siltuma izolācija, b=100 mm</t>
  </si>
  <si>
    <t>Pretuguns izolācija VM-80, b=40mm</t>
  </si>
  <si>
    <t>Skārds</t>
  </si>
  <si>
    <t>Stiprinājumu komplekts</t>
  </si>
  <si>
    <t>Elektroinstalācijas materiāli</t>
  </si>
  <si>
    <t>KT 60-30-4</t>
  </si>
  <si>
    <t>K200L</t>
  </si>
  <si>
    <t>RIS 200x200</t>
  </si>
  <si>
    <t>RISV 200x200-125</t>
  </si>
  <si>
    <t>RISV 250x250-200</t>
  </si>
  <si>
    <t>SV-200x100</t>
  </si>
  <si>
    <t>KSO-100</t>
  </si>
  <si>
    <t>KSO-125</t>
  </si>
  <si>
    <t>Ø100</t>
  </si>
  <si>
    <t>Ø125</t>
  </si>
  <si>
    <t>Ø160</t>
  </si>
  <si>
    <t>Ø200</t>
  </si>
  <si>
    <t>Ø315</t>
  </si>
  <si>
    <t>200x100</t>
  </si>
  <si>
    <t>200x200</t>
  </si>
  <si>
    <t>300x200</t>
  </si>
  <si>
    <t>300x300</t>
  </si>
  <si>
    <t>500x300</t>
  </si>
  <si>
    <t>IRIS-100</t>
  </si>
  <si>
    <t>IRIS-125</t>
  </si>
  <si>
    <t>IRIS-160</t>
  </si>
  <si>
    <t>KVAp-160-600-1</t>
  </si>
  <si>
    <t>“Systemair” vai analogs</t>
  </si>
  <si>
    <t>“S&amp;P” vai analogs</t>
  </si>
  <si>
    <t>“Flaktwoods” vai analogs</t>
  </si>
  <si>
    <t>“Lindab” vai analogs</t>
  </si>
  <si>
    <t>gab.</t>
  </si>
  <si>
    <t>1</t>
  </si>
  <si>
    <t>2</t>
  </si>
  <si>
    <t>9</t>
  </si>
  <si>
    <t>30</t>
  </si>
  <si>
    <t>10</t>
  </si>
  <si>
    <t>36</t>
  </si>
  <si>
    <t>55</t>
  </si>
  <si>
    <t>7</t>
  </si>
  <si>
    <t>5</t>
  </si>
  <si>
    <t>3</t>
  </si>
  <si>
    <t>6</t>
  </si>
  <si>
    <t>15</t>
  </si>
  <si>
    <t>12</t>
  </si>
  <si>
    <t>Elektroapgāde</t>
  </si>
  <si>
    <t>GS-1</t>
  </si>
  <si>
    <t>Sadalnes korpuss (virsapmetuma, slēdzams)</t>
  </si>
  <si>
    <t>Ievadautomātslēdzis</t>
  </si>
  <si>
    <t>Automātslēdzis</t>
  </si>
  <si>
    <t>Krēslas-laika relejs</t>
  </si>
  <si>
    <t>Kontaktors</t>
  </si>
  <si>
    <t>Impulsu relejs</t>
  </si>
  <si>
    <t>Pārsprieguma aizsardzība</t>
  </si>
  <si>
    <t>Galvenā potenciālu izlīdzinošā kopne</t>
  </si>
  <si>
    <t>Montāžas palīgmateriāli</t>
  </si>
  <si>
    <t>Ievadslēdzis</t>
  </si>
  <si>
    <t>Sadalnes korpuss (zemapmetuma, slēdzams)</t>
  </si>
  <si>
    <t>pēc individuāla pasūtījuma</t>
  </si>
  <si>
    <t>C125A 3p.</t>
  </si>
  <si>
    <t>D125A 3p.</t>
  </si>
  <si>
    <t>B2A 1p.</t>
  </si>
  <si>
    <t>B4A 1p.</t>
  </si>
  <si>
    <t>C4A 1p.</t>
  </si>
  <si>
    <t>C6A 1p.</t>
  </si>
  <si>
    <t>C16A 1p.</t>
  </si>
  <si>
    <t>C16A 3p.</t>
  </si>
  <si>
    <t>C20A 3p.</t>
  </si>
  <si>
    <t>C25A 3p.</t>
  </si>
  <si>
    <t>C32A 3p.</t>
  </si>
  <si>
    <t>C63A 3p.</t>
  </si>
  <si>
    <t>1NO, In-16A</t>
  </si>
  <si>
    <t>"B+C" 4p.</t>
  </si>
  <si>
    <t>Sadalne VS-1</t>
  </si>
  <si>
    <t>24mod.</t>
  </si>
  <si>
    <t>25A 3p.</t>
  </si>
  <si>
    <t>C2A 1p.</t>
  </si>
  <si>
    <t>C10A 3p.</t>
  </si>
  <si>
    <t>4NC, In-16A</t>
  </si>
  <si>
    <t>Sadalne ASS-1.1</t>
  </si>
  <si>
    <t>48mod.</t>
  </si>
  <si>
    <t>80A 3p.</t>
  </si>
  <si>
    <t>B6A 1p.</t>
  </si>
  <si>
    <t>B10A 1p.</t>
  </si>
  <si>
    <t>B16A 1p.</t>
  </si>
  <si>
    <t>C40A 3p.</t>
  </si>
  <si>
    <t>"C" 4p.</t>
  </si>
  <si>
    <t>(skat. EL-10)</t>
  </si>
  <si>
    <t>ABB</t>
  </si>
  <si>
    <t>J.PROPSTER</t>
  </si>
  <si>
    <t>GE</t>
  </si>
  <si>
    <t>k-ts</t>
  </si>
  <si>
    <t>Sadalne ASS-1.2</t>
  </si>
  <si>
    <t>40A 3p.</t>
  </si>
  <si>
    <t>B10A 30mA 2p.</t>
  </si>
  <si>
    <t>C16A 30mA 2p.</t>
  </si>
  <si>
    <t>Sadalne ASS-2.1</t>
  </si>
  <si>
    <t>36mod.</t>
  </si>
  <si>
    <t>Sadalne ASS-2.2</t>
  </si>
  <si>
    <t>Sadalne ASS-3.1</t>
  </si>
  <si>
    <t>25A 30mA 4p.</t>
  </si>
  <si>
    <t>Sadalne ASS-3.2</t>
  </si>
  <si>
    <t>Kombinētais noplūdes strāvas automātslēdzis</t>
  </si>
  <si>
    <t>Noplūdes strāvas automātslēdzis</t>
  </si>
  <si>
    <t>Sadalne ASS-4.1</t>
  </si>
  <si>
    <t>Sadalne ASS-4.2</t>
  </si>
  <si>
    <t>Rozetes, slēdži</t>
  </si>
  <si>
    <t>1v. 400V 16A IP54</t>
  </si>
  <si>
    <t>1v. 400V 63A IP54</t>
  </si>
  <si>
    <t>SEDNA 1v. IP20</t>
  </si>
  <si>
    <t>SEDNA 1p. IP20</t>
  </si>
  <si>
    <t>SEDNA 2p. IP21</t>
  </si>
  <si>
    <t>SEDNA 1p. IP44</t>
  </si>
  <si>
    <t>SEDNA 1v. IP44</t>
  </si>
  <si>
    <t>SEDNA 1v.</t>
  </si>
  <si>
    <t>SEDNA 2v.</t>
  </si>
  <si>
    <t>SEDNA 3v.</t>
  </si>
  <si>
    <t>SEDNA 4v.</t>
  </si>
  <si>
    <t>INSTAL SP45-1FPE M</t>
  </si>
  <si>
    <t>1v. 230V 16A</t>
  </si>
  <si>
    <t>Montāžas materiāli</t>
  </si>
  <si>
    <t>D16-D32</t>
  </si>
  <si>
    <t>D50</t>
  </si>
  <si>
    <t>D75</t>
  </si>
  <si>
    <t>1v.</t>
  </si>
  <si>
    <t>2v.</t>
  </si>
  <si>
    <t>3v.</t>
  </si>
  <si>
    <t>4v.</t>
  </si>
  <si>
    <t>Virsapmetuma rozete</t>
  </si>
  <si>
    <t>Zemapmetuma rozete</t>
  </si>
  <si>
    <t>Zemapmetuma slēdzis</t>
  </si>
  <si>
    <t>Zemapmetuma slēdzis-pārslēdzis</t>
  </si>
  <si>
    <t>Zemapmetuma tasterslēdzis</t>
  </si>
  <si>
    <t>Zemapmetuma slēdzis-krustslēdzis</t>
  </si>
  <si>
    <t>Rozetes-slēdža rāmītis</t>
  </si>
  <si>
    <t>Kontaktligzdu statīvs</t>
  </si>
  <si>
    <t>Rozetes montāžai kontaktligzdu statīvā</t>
  </si>
  <si>
    <t>PVC instalācijas aizsargcaurule</t>
  </si>
  <si>
    <t>Ugunsdroša mastika sienu šķērsojumu aizpildīšanai</t>
  </si>
  <si>
    <t>Esošo tīklu demontāža</t>
  </si>
  <si>
    <t>PVC aizsargcaurule</t>
  </si>
  <si>
    <t>Zemapmetuma rozešu-slēdžu kārba</t>
  </si>
  <si>
    <t>k-ts/obj</t>
  </si>
  <si>
    <t>ENSTO</t>
  </si>
  <si>
    <t>SCHNEIDER</t>
  </si>
  <si>
    <t>MEKA</t>
  </si>
  <si>
    <t>THORSMAN</t>
  </si>
  <si>
    <t>EVOPIPE</t>
  </si>
  <si>
    <t>0.4kV kabeļi</t>
  </si>
  <si>
    <t>MMJ-3*1.5</t>
  </si>
  <si>
    <t>MMJ-4*1.5</t>
  </si>
  <si>
    <t>MMJ-3*2.5</t>
  </si>
  <si>
    <t>MMJ-5*1.5</t>
  </si>
  <si>
    <t>MMJ-5*2.5</t>
  </si>
  <si>
    <t>MMJ-5*6</t>
  </si>
  <si>
    <t>MMJ-5*10</t>
  </si>
  <si>
    <t>NYY-J 3*1.5</t>
  </si>
  <si>
    <t>NYM-J-5*6</t>
  </si>
  <si>
    <t>NYM-J-5*10</t>
  </si>
  <si>
    <t>NYM-J-5*16</t>
  </si>
  <si>
    <t>NYM-J-5*35</t>
  </si>
  <si>
    <t>NHXH-J-3*1.5 E30</t>
  </si>
  <si>
    <t>NHXH-J-3*1.5 E90</t>
  </si>
  <si>
    <t>AXPK-4*95</t>
  </si>
  <si>
    <t>1*6-Cu</t>
  </si>
  <si>
    <t>1*70-Cu</t>
  </si>
  <si>
    <t>EPKT 0047</t>
  </si>
  <si>
    <t>Apgaismes ķermeņi</t>
  </si>
  <si>
    <t>A40-W 1x14W T5 HE</t>
  </si>
  <si>
    <t xml:space="preserve">Tina 1x36W HF OP </t>
  </si>
  <si>
    <t xml:space="preserve">Tina 1x58W HF OP </t>
  </si>
  <si>
    <t xml:space="preserve">Tina 2x18W HF OP </t>
  </si>
  <si>
    <t xml:space="preserve">Tina 2x36W HF OP </t>
  </si>
  <si>
    <t xml:space="preserve">Tina 2x58W HF OP </t>
  </si>
  <si>
    <t>Polaris 2x14W F22 HF</t>
  </si>
  <si>
    <t>Polaris 2x28W A21 HF</t>
  </si>
  <si>
    <t>Polaris 2x54W A25 HF</t>
  </si>
  <si>
    <t>TCS125 1xTL5-35W HF O</t>
  </si>
  <si>
    <t>TCS125 1xTL5-49W HF O</t>
  </si>
  <si>
    <t>TCS125 2xTL-D18W HF O</t>
  </si>
  <si>
    <t>TCS125 2xTL-D36W HF O</t>
  </si>
  <si>
    <t>TCS125 2xTL-D58W HF O</t>
  </si>
  <si>
    <t>TCW060 1xTL-D36W HF</t>
  </si>
  <si>
    <t>TCW060 2xTL-D36W HF</t>
  </si>
  <si>
    <t>TCW060 2xTL-D58W HF</t>
  </si>
  <si>
    <t>Taurus 1P G08 LED Deluxe</t>
  </si>
  <si>
    <t>FWG211 1xPL-C/4P18W HF</t>
  </si>
  <si>
    <t>Sphinx 1x35W I04 HF</t>
  </si>
  <si>
    <t>XTS 4100-4400</t>
  </si>
  <si>
    <t>XTS 34</t>
  </si>
  <si>
    <t>XTS 21</t>
  </si>
  <si>
    <t>Kabelis</t>
  </si>
  <si>
    <t>Kabelis ugunsdrošs</t>
  </si>
  <si>
    <t>Zemējuma vads</t>
  </si>
  <si>
    <t>Kabeļa gala apdare</t>
  </si>
  <si>
    <t>Apgaismes ķermenis</t>
  </si>
  <si>
    <t>Apgaismes ķermenis ar (1h) akumulātora bateriju</t>
  </si>
  <si>
    <t>3-fāzu apgaismojuma sliede</t>
  </si>
  <si>
    <t>Sliedes stūra elements</t>
  </si>
  <si>
    <t>Sliedes savienojums</t>
  </si>
  <si>
    <t>Kabeļa pievienošanas adapteris sliedei</t>
  </si>
  <si>
    <t>Sliedes iekares pie griestiem</t>
  </si>
  <si>
    <t>Gaismekļu iekares troses</t>
  </si>
  <si>
    <t>DRAKA</t>
  </si>
  <si>
    <t>RAYCHEM</t>
  </si>
  <si>
    <t>GLAMOX</t>
  </si>
  <si>
    <t>NORTHCLIFFE</t>
  </si>
  <si>
    <t>PHILIPS</t>
  </si>
  <si>
    <t>Vājstrāvu tīkli</t>
  </si>
  <si>
    <t>Telekomunikācijas, datortīkls</t>
  </si>
  <si>
    <t>600*600 27U</t>
  </si>
  <si>
    <t>SA.2001.0001</t>
  </si>
  <si>
    <t>UTP CAT-5e RJ-45 8-wire 24p.</t>
  </si>
  <si>
    <t>19" 6x2P+E</t>
  </si>
  <si>
    <t>UPS 1000VA</t>
  </si>
  <si>
    <t>SEDNA CAT-5e 2*RJ-45</t>
  </si>
  <si>
    <t>SEDNA CAT-5e 1*RJ-45</t>
  </si>
  <si>
    <t>SEDNA TV out</t>
  </si>
  <si>
    <t>UTP-4*2*0.5 CAT-5e</t>
  </si>
  <si>
    <t>RG-6</t>
  </si>
  <si>
    <t>D16-D25</t>
  </si>
  <si>
    <t xml:space="preserve">VDR-2016 16CH </t>
  </si>
  <si>
    <t>HDD 2TB SATA 64MB</t>
  </si>
  <si>
    <t>PE-2012 L 2.8-12mm</t>
  </si>
  <si>
    <t>PP-3010 M 2.8-12mm</t>
  </si>
  <si>
    <t>USB</t>
  </si>
  <si>
    <t>24" IPS LED</t>
  </si>
  <si>
    <t>VGA+USB-&gt;CAT5</t>
  </si>
  <si>
    <t>SP016C</t>
  </si>
  <si>
    <t>BNC</t>
  </si>
  <si>
    <t>RG-59</t>
  </si>
  <si>
    <t>MCMK 2*1.5/1.5</t>
  </si>
  <si>
    <t>SIHD 1203-01(3A)</t>
  </si>
  <si>
    <t>7A/h 12V</t>
  </si>
  <si>
    <t>19" komutāciju skapis (grīdas)</t>
  </si>
  <si>
    <t>Kabeļu organaizers</t>
  </si>
  <si>
    <t>Patch panelis</t>
  </si>
  <si>
    <t>19" tīkla sadalītājs</t>
  </si>
  <si>
    <t>Ventilācijas bloks ar termostatu komunikāciju skapim</t>
  </si>
  <si>
    <t>Nepārtrauktās barošanas bloks</t>
  </si>
  <si>
    <t>Zemapmetuma datu rozete (dubultā)</t>
  </si>
  <si>
    <t xml:space="preserve">Zemapmetuma datu rozete </t>
  </si>
  <si>
    <t xml:space="preserve">Zemapmetuma TV rozete </t>
  </si>
  <si>
    <t>Rozetes rāmis</t>
  </si>
  <si>
    <t>Zemapmetuma rozešu kārba</t>
  </si>
  <si>
    <t>Datu kabelis</t>
  </si>
  <si>
    <t>Koaksiālais kabelis</t>
  </si>
  <si>
    <t>Tīklu marķēšana</t>
  </si>
  <si>
    <t>Videoserveris (programmatūra iekļauta komplektā)</t>
  </si>
  <si>
    <t>Cietais disks</t>
  </si>
  <si>
    <t>Videokamera ar korpusu (ārpustelpu)</t>
  </si>
  <si>
    <t>Videokamera ar korpusu (iekštelpu)</t>
  </si>
  <si>
    <t>Datorpele</t>
  </si>
  <si>
    <t>Monitors</t>
  </si>
  <si>
    <t>Vītā pāra pagarinātājs</t>
  </si>
  <si>
    <t>Virsapmetuma nozarkārba</t>
  </si>
  <si>
    <t>Konektors</t>
  </si>
  <si>
    <t>Barošanas bloks</t>
  </si>
  <si>
    <t>Akumulātoru baterija</t>
  </si>
  <si>
    <t>Plaukts komunikāciju skapim</t>
  </si>
  <si>
    <t>TOTEN</t>
  </si>
  <si>
    <t>BELCON</t>
  </si>
  <si>
    <t>PRAXIS</t>
  </si>
  <si>
    <t>WD</t>
  </si>
  <si>
    <t>LOGITECH</t>
  </si>
  <si>
    <t>ASUS</t>
  </si>
  <si>
    <t>MARS</t>
  </si>
  <si>
    <t>Vājstrāvu tīkli (telekomunikācijas, datortīkli, videonovērošana)</t>
  </si>
  <si>
    <t>Ugunsgrēka atklāšanas un trauksmes signalizācijas sistēma</t>
  </si>
  <si>
    <t>SmartLine 036-4+BOX</t>
  </si>
  <si>
    <t>SmartLine 8z</t>
  </si>
  <si>
    <t>12V-12Ah</t>
  </si>
  <si>
    <t>TS-138N 1A12V</t>
  </si>
  <si>
    <t>12V-7Ah</t>
  </si>
  <si>
    <t>RT4-5</t>
  </si>
  <si>
    <t>24VDC, C-NC-NO x 2, 230V, 10A</t>
  </si>
  <si>
    <t>NB-318-2</t>
  </si>
  <si>
    <t>NB-323-2</t>
  </si>
  <si>
    <t>FP-3RD</t>
  </si>
  <si>
    <t>AH-03127S</t>
  </si>
  <si>
    <t>PSC 0013</t>
  </si>
  <si>
    <t>JE H(St)H FE 180/E30 1*2*0.8</t>
  </si>
  <si>
    <t>Ugunsdzēsības aizbīdņu vadības sistēma</t>
  </si>
  <si>
    <t>GEWISS</t>
  </si>
  <si>
    <t>NHXCH FE180 E90 2x1.5</t>
  </si>
  <si>
    <t>NHXCH FE180 E90 7x1.5</t>
  </si>
  <si>
    <t>UPS 1000VA 1f.</t>
  </si>
  <si>
    <t>Ugunsdzēsības signalizācijas centrālais panelis</t>
  </si>
  <si>
    <t>Ugunsdzēsības signalizācijas centrālā paneļa paplašinātājs</t>
  </si>
  <si>
    <t>Barošanas bloks centrālajam panelim</t>
  </si>
  <si>
    <t>Akumulātora baterija</t>
  </si>
  <si>
    <t>Termoelements akumulātoriem</t>
  </si>
  <si>
    <t>Raidītājs ar antenu</t>
  </si>
  <si>
    <t>Relejs</t>
  </si>
  <si>
    <t>Kārba relejam</t>
  </si>
  <si>
    <t>Konvencionālais dūmu detektors</t>
  </si>
  <si>
    <t>Konvencionālais siltuma detektors</t>
  </si>
  <si>
    <t>Konvencionālā trauksmes poga</t>
  </si>
  <si>
    <t>Trauksmes sirēna</t>
  </si>
  <si>
    <t>Trauksmes sirēna ar gaismas indikāciju</t>
  </si>
  <si>
    <t>Ugunsdrošs kabelis E30</t>
  </si>
  <si>
    <t>PVC aizsargcauruļu instalācijas materiāli</t>
  </si>
  <si>
    <t>Ugunsdrošās putas</t>
  </si>
  <si>
    <t>Esošo tīklu demontāža(saglabājot materiālus)</t>
  </si>
  <si>
    <t xml:space="preserve">Aizbīdņa vadības skapis </t>
  </si>
  <si>
    <t>Aizbīdņa distances vadības poga</t>
  </si>
  <si>
    <t>Tranšejas rakšana, aizbēršana</t>
  </si>
  <si>
    <t>k-ts/obj.</t>
  </si>
  <si>
    <t>INIM ELECTR.</t>
  </si>
  <si>
    <t>CORTEX</t>
  </si>
  <si>
    <t>KLAXON</t>
  </si>
  <si>
    <t>(skat. shēmu)</t>
  </si>
  <si>
    <t>AEG</t>
  </si>
  <si>
    <t>Vispārceltnieciskie darbi</t>
  </si>
  <si>
    <t>Demontāžas darbi</t>
  </si>
  <si>
    <t>Esošo sienu demontāža</t>
  </si>
  <si>
    <t>m3</t>
  </si>
  <si>
    <t>Ailu izveide</t>
  </si>
  <si>
    <t>Sienas</t>
  </si>
  <si>
    <t>kompl</t>
  </si>
  <si>
    <t>fibo bloki 150mm</t>
  </si>
  <si>
    <t>java</t>
  </si>
  <si>
    <t xml:space="preserve"> armatūra</t>
  </si>
  <si>
    <t>Flīžu demontāža no sienām</t>
  </si>
  <si>
    <t>Esošās grīdas betona klona demontāža</t>
  </si>
  <si>
    <t>Piekārto griestu demontāža</t>
  </si>
  <si>
    <t>Būvgružu izvešana un utilizācija</t>
  </si>
  <si>
    <t xml:space="preserve">Ģipškartona starpsienu montāža 2. kārtas </t>
  </si>
  <si>
    <t>CW 75profils</t>
  </si>
  <si>
    <t>UW-75 profils</t>
  </si>
  <si>
    <t>amortizējoša blīvlenta 100mm</t>
  </si>
  <si>
    <t>dībeļi K 6/35</t>
  </si>
  <si>
    <t>100gb.</t>
  </si>
  <si>
    <t xml:space="preserve"> ģipškartons "Knauf" 2.kārtās</t>
  </si>
  <si>
    <t xml:space="preserve"> ģipškartons "Knauf" 2.kārtās, mitrumizturīgais</t>
  </si>
  <si>
    <t>skrūves plākšņu stiprināšanai 3,5x25 mm</t>
  </si>
  <si>
    <t>siltumizolācija "Paroc UNS 37" 75 mm vai analogs</t>
  </si>
  <si>
    <t>šuvju špaktele ģipškartonam "Uniflott" vai analogs</t>
  </si>
  <si>
    <t>kg</t>
  </si>
  <si>
    <t>sietlente "Folsen" vai analogs</t>
  </si>
  <si>
    <t>Palīgmateriāli</t>
  </si>
  <si>
    <t>Ģipškartona starpsiena Si-11</t>
  </si>
  <si>
    <t>UW-50 profils</t>
  </si>
  <si>
    <t>CW 50 profils</t>
  </si>
  <si>
    <t xml:space="preserve"> ģipškartons "Knauf" 4.kārtās</t>
  </si>
  <si>
    <t>siltumizolācija "Paroc UNS 37" 50 mm vai analogs</t>
  </si>
  <si>
    <t>Ģipškartona starpsiena Si-12</t>
  </si>
  <si>
    <t>Ģipškartona starpsiena Si-13</t>
  </si>
  <si>
    <t>tvaika izolācija</t>
  </si>
  <si>
    <t>tvaika izolācija 2.kārtas</t>
  </si>
  <si>
    <t>Ģipškartona starpsiena Si-14</t>
  </si>
  <si>
    <t>CW 100 profils</t>
  </si>
  <si>
    <t>UW-100 profils</t>
  </si>
  <si>
    <t>siltumizolācija "Paroc UNS 37" 80 mm vai analogs</t>
  </si>
  <si>
    <t>Ģipškartona starpsiena Si-15</t>
  </si>
  <si>
    <t xml:space="preserve"> ģipškartons "Knauf Blue" 4.kārtās</t>
  </si>
  <si>
    <t>Ģipškartona starpsiena Si-16, šahtsienas</t>
  </si>
  <si>
    <t>Ģipškartona starpsienu montāža</t>
  </si>
  <si>
    <t>Ģipškartona starpsiena Si-17</t>
  </si>
  <si>
    <t>Ailu aizmūrēšana 120 - 250mm, Si-21</t>
  </si>
  <si>
    <t>Griesti</t>
  </si>
  <si>
    <t>Griesti G-01</t>
  </si>
  <si>
    <t>Griesti G-02</t>
  </si>
  <si>
    <t>Griesti G-03</t>
  </si>
  <si>
    <t>Ģipškartona piekārto griestu montāža D112 sistēma, sausas telpas</t>
  </si>
  <si>
    <t>Ģipškartona piekārto griestu montāža D612 sistēma, sausas telpas</t>
  </si>
  <si>
    <t>Ģipškartona piekārto griestu montāža, D112 sistēma, mitrās telpās</t>
  </si>
  <si>
    <t>Griesti G-04</t>
  </si>
  <si>
    <t>Ģipškartona piekārto griestu montāža, D612 sistēma, mitrās telpās</t>
  </si>
  <si>
    <t>Grīdas</t>
  </si>
  <si>
    <t>Grunts blietēšana</t>
  </si>
  <si>
    <t>Šķembu kārtas ieklāšana 150mm</t>
  </si>
  <si>
    <t>šķembas 150mm</t>
  </si>
  <si>
    <t>sūknis</t>
  </si>
  <si>
    <t>h</t>
  </si>
  <si>
    <t>Betona javas izlīdzinošā slāņa ieklāšana 50mm</t>
  </si>
  <si>
    <t>betons java</t>
  </si>
  <si>
    <t xml:space="preserve">Siltumizolācijas ieklāšana </t>
  </si>
  <si>
    <t>ekstrudētais putupolistirols DOW Styrofoam 300 SLAN 50mm, 2.kārtas</t>
  </si>
  <si>
    <t>Hidroizolācijas ieklāšana</t>
  </si>
  <si>
    <t>KNAUF Zementestrich ZE 30 cementa klons grīdas pamatnes izveidošanai 40kg</t>
  </si>
  <si>
    <t>Grīda uz grunts P-01</t>
  </si>
  <si>
    <t>maiss</t>
  </si>
  <si>
    <t>Grīda, peldoša P-02</t>
  </si>
  <si>
    <t>minerālvate Isover FLO 30mm</t>
  </si>
  <si>
    <t>KNAUF Schrenzlage izolācijas pape</t>
  </si>
  <si>
    <t>Betona klona grīdas montāža, 120mm</t>
  </si>
  <si>
    <t>Betona klona grīdas montāža, 50mm-100mm</t>
  </si>
  <si>
    <t>Grīda, starpstāvu pārsegums P-03</t>
  </si>
  <si>
    <t>Izlīdzinošās mastikas montāža</t>
  </si>
  <si>
    <t>izlīdzinošās mastika Knauf Dunnestrich 325</t>
  </si>
  <si>
    <t>Iekšējā apdare</t>
  </si>
  <si>
    <t>knauf mp-75</t>
  </si>
  <si>
    <t>palīgmateriāli</t>
  </si>
  <si>
    <t>Sienu apmešana 20mm (aizmūrētās ailes un vietās kur tika demontētas flīzes</t>
  </si>
  <si>
    <t>Sienu flīzēšana</t>
  </si>
  <si>
    <t>elastīga flīžu līme Sakret Fke</t>
  </si>
  <si>
    <t>šuvju masa Mira</t>
  </si>
  <si>
    <t xml:space="preserve"> flīzes NOWA GALA CONCEPT CN</t>
  </si>
  <si>
    <t>Sienu špaktelēšana</t>
  </si>
  <si>
    <t>Knauf grunts Tiefgrund LF 15L</t>
  </si>
  <si>
    <t>l</t>
  </si>
  <si>
    <t>Vetonit LR smalkais līdzinātājs 25 kg</t>
  </si>
  <si>
    <t>Sienu krāsošana</t>
  </si>
  <si>
    <t>gruntskāsa Vivaplast Primer</t>
  </si>
  <si>
    <t>krāsa Vivaplast 20</t>
  </si>
  <si>
    <t>Griestu špaktelēšana</t>
  </si>
  <si>
    <t>Griestu krāsošana</t>
  </si>
  <si>
    <t>krāsa Vivaplast 2</t>
  </si>
  <si>
    <t>Ciļņu attīrīšana no nosēdumiem un traipiem</t>
  </si>
  <si>
    <t>Dažādi darbi</t>
  </si>
  <si>
    <t>Mitrumizturīgas metāla aizskaru stangas</t>
  </si>
  <si>
    <t>Grīdu flīzēšana</t>
  </si>
  <si>
    <t>akmens masas flīzes NOWA GALA CONCEPT CN</t>
  </si>
  <si>
    <t>Esošo kāpņu krāsošana ar epoksīdsveķu krāsu MAPECOAT UNIVERSAL, iepriekš kāpnes sagatavojot (labot, gruntēt, slīpēt)</t>
  </si>
  <si>
    <t>Koka grīdlīstes montāža</t>
  </si>
  <si>
    <t>krāsota koka grīdlīste</t>
  </si>
  <si>
    <t>Esošās koka grīdas labošana, slīpēšana, gruntēšana, krāsošana</t>
  </si>
  <si>
    <t>Margu demontāža kāpņu telpās</t>
  </si>
  <si>
    <t>Margas</t>
  </si>
  <si>
    <t>Kāpņu margu M-01 montāža</t>
  </si>
  <si>
    <t>Margu M-02 montāža</t>
  </si>
  <si>
    <t>Margu M-03 montāža</t>
  </si>
  <si>
    <t>Margu M-04 montāža</t>
  </si>
  <si>
    <t>Stiklotās starpsienas</t>
  </si>
  <si>
    <t>ALU konstrukcijas stikla starpsienas 3175x3050 montāža L-01</t>
  </si>
  <si>
    <t>gab</t>
  </si>
  <si>
    <t>ALU konstrukcijas stikla starpsienas 2950x3050 montāža L-02</t>
  </si>
  <si>
    <t>ALU konstrukcijas bīdāmas starpsienas 5920x3050 montāža S-01</t>
  </si>
  <si>
    <t>ALU konstrukcijas dušas starpsienu 6400x2200 S-02</t>
  </si>
  <si>
    <t>ALU konstrukcijas dušas starpsienu 6400x2200 S-03</t>
  </si>
  <si>
    <t>ALU konstrukcijas dušas starpsienu 500x2200 S-04</t>
  </si>
  <si>
    <t>Durvis</t>
  </si>
  <si>
    <t>MDF durvju 1050x2100 montāža D-01</t>
  </si>
  <si>
    <t>MDF durvju 1050x2100 montāža D-01, EI30</t>
  </si>
  <si>
    <t>MDF durvju 1050x2100 montāža D-04</t>
  </si>
  <si>
    <t>MDF durvju 850x2100 montāža D-02</t>
  </si>
  <si>
    <t>MDF durvju 1200x2100 montāža D-05</t>
  </si>
  <si>
    <t>MDF durvju 1350x2100 montāža D-06, EI30 EVAK</t>
  </si>
  <si>
    <t>MDF durvju 1050x2100 montāža D-01, EI30 EVAK</t>
  </si>
  <si>
    <t>ALU durvju 1800x2100 montāža D-07, EI30</t>
  </si>
  <si>
    <t>ALU durvju 1800x2100 montāža D-07, EI30 EVAK</t>
  </si>
  <si>
    <t xml:space="preserve">MDF durvju 850x2100 montāža D-08, EI30 </t>
  </si>
  <si>
    <t xml:space="preserve">MDF durvju 1840x2100 montāža D-09, EI30 </t>
  </si>
  <si>
    <t xml:space="preserve">MDF durvju 1840x2100 montāža D-09, EI30, EVAK </t>
  </si>
  <si>
    <t>ALU durvju 1350x2100 montāža D-10, EI30 EVAK</t>
  </si>
  <si>
    <t>MDF durvju 850x2100 montāža D-03</t>
  </si>
  <si>
    <t>MDF durvju 1050x2100 montāža D-04, EI30</t>
  </si>
  <si>
    <t>MDF durvju 850x2100 montāža D-08</t>
  </si>
  <si>
    <t>MDF durvju 850x2100 montāža D-02 EI30</t>
  </si>
  <si>
    <t>MDF durvju 850x2100 montāža D-03 EI30</t>
  </si>
  <si>
    <t>Apkures sistēmas demontāža visā ēkā</t>
  </si>
  <si>
    <t>Ūdens un kanalizācijas sistēmas demontāža visā ēkā</t>
  </si>
  <si>
    <t>Ugundzēsības iekšējo hidrantu demontāža (abās kāpņu telpās katrā stāvā pa UGK skapim un cauruli 1gab.un 1.stāvā pie savienojošās galerijas</t>
  </si>
  <si>
    <t>Jumta ugunsdrošibu margu montāža</t>
  </si>
  <si>
    <t>Fasādes remonts pēc ieejas durvju paplašināšanas</t>
  </si>
  <si>
    <t>Ūdensapgāde un kanalizācija</t>
  </si>
  <si>
    <t>1-8</t>
  </si>
  <si>
    <t>Iekšejie tīkli. Ūdensvads Ū1</t>
  </si>
  <si>
    <t>Daudzslāņu caurules</t>
  </si>
  <si>
    <t>20x2.25</t>
  </si>
  <si>
    <t>25x2.5</t>
  </si>
  <si>
    <t>32x3.0</t>
  </si>
  <si>
    <t>40x4.0</t>
  </si>
  <si>
    <t>50x4.5</t>
  </si>
  <si>
    <t>63x6.0</t>
  </si>
  <si>
    <t>Pretkondensāta izolācija ar biezumu 9 mm</t>
  </si>
  <si>
    <t>XG-9x020</t>
  </si>
  <si>
    <t>Pretkondensāta izolācija ar biezumu 13 mm</t>
  </si>
  <si>
    <t>XG-13x025</t>
  </si>
  <si>
    <t>XG-13x032</t>
  </si>
  <si>
    <t>XG-13x040</t>
  </si>
  <si>
    <t>XG-13x050</t>
  </si>
  <si>
    <t>XG-13x064</t>
  </si>
  <si>
    <t>Lodveida ventilis</t>
  </si>
  <si>
    <t>DN15</t>
  </si>
  <si>
    <t>DN20</t>
  </si>
  <si>
    <t>DN32</t>
  </si>
  <si>
    <t>Lodveida krāns iekārtu piedavam</t>
  </si>
  <si>
    <t>Iztukšošanas krāns</t>
  </si>
  <si>
    <t>Laistīšanas krāns ārējais komplektā ar</t>
  </si>
  <si>
    <t>-ventilis (1 gab. )</t>
  </si>
  <si>
    <t>-šlūtene L=30 m ( 1 gab. )</t>
  </si>
  <si>
    <t>Dn32</t>
  </si>
  <si>
    <t>Ugunsdrošības cauruļu lenta 55 mm</t>
  </si>
  <si>
    <t>Fasondaļas. Stiprinājuma tipu un veidgabalu</t>
  </si>
  <si>
    <t>Paligmateriaļi</t>
  </si>
  <si>
    <t>Iekšejie tīkli. Karstais ūdensvads S3</t>
  </si>
  <si>
    <t>Siltumizolācija ar biezumu 13 mm</t>
  </si>
  <si>
    <t>TL-20/13-DG</t>
  </si>
  <si>
    <t>TL-25/13-DG</t>
  </si>
  <si>
    <t>TL-32/13-DG</t>
  </si>
  <si>
    <t>TL-40/13-DG</t>
  </si>
  <si>
    <t>Vienvirziena vārst</t>
  </si>
  <si>
    <t xml:space="preserve">Elektro ūdens sildītājs </t>
  </si>
  <si>
    <t>15 l, 1,2 kW</t>
  </si>
  <si>
    <t>Iekšejie tīkli. Ūdensvads U2</t>
  </si>
  <si>
    <t xml:space="preserve">Tērauda ūdensvada caurules </t>
  </si>
  <si>
    <t>57x3.0</t>
  </si>
  <si>
    <t>33.5x3.2</t>
  </si>
  <si>
    <t>Ugunsdzēsības skapis  ( virssienas) komplektā ar</t>
  </si>
  <si>
    <t>-ugunsdzēsības krāns DN25 (1 gab)</t>
  </si>
  <si>
    <t>-ugunsdzēsības  šļūtene DN25 mm L=20m (1 gab)</t>
  </si>
  <si>
    <t>-ugunsdzēsības šluteņu savienotājgalviņa GM-25(1 gab)</t>
  </si>
  <si>
    <t>-ugunsdzēsības šluteņu savienotājgalviņa GR-25(1 gab)</t>
  </si>
  <si>
    <t>-ugunsdzēsības stobrs (1 gab)</t>
  </si>
  <si>
    <t>-ugunsdzēsības aparāts(1 gab)</t>
  </si>
  <si>
    <t xml:space="preserve">Gruntejums </t>
  </si>
  <si>
    <t>Iekšejie tīkli. Santehniska iekarta</t>
  </si>
  <si>
    <t>Klozetpods ar skalošanas kasti</t>
  </si>
  <si>
    <t>Klozetpods ar skalošanas kasti (invalīdiem)</t>
  </si>
  <si>
    <t>Roku mazgātne ar sifons un jaucējkrāns</t>
  </si>
  <si>
    <t>Roku mazgātne ar sifons un jaucējkrāns (invalīdiem)</t>
  </si>
  <si>
    <t>Mazgātne ar sifonu un jaucējkrānu</t>
  </si>
  <si>
    <t>Duša ar sifonu, dušas jaucējkrāns</t>
  </si>
  <si>
    <t>Urināls ar sifonu un krāns</t>
  </si>
  <si>
    <t>Sadzīves kanalizācija. K1</t>
  </si>
  <si>
    <t>Plastmasas kanalizācijas caurules PP</t>
  </si>
  <si>
    <t>Skaņas izolācija</t>
  </si>
  <si>
    <t>TL-100/5-AR</t>
  </si>
  <si>
    <t>Revīzija ar vāku</t>
  </si>
  <si>
    <t>Noslēgtapa tīrīšanai</t>
  </si>
  <si>
    <t>DN110</t>
  </si>
  <si>
    <t>DN50</t>
  </si>
  <si>
    <t>Noslēgtapa tīrīšanai ( lūkā )</t>
  </si>
  <si>
    <t>Ugunsdrošības manžetes</t>
  </si>
  <si>
    <t>Revīzijas lūka</t>
  </si>
  <si>
    <t>300x400</t>
  </si>
  <si>
    <t>Traps</t>
  </si>
  <si>
    <t>Vakuma vārsts</t>
  </si>
  <si>
    <t>HL900N</t>
  </si>
  <si>
    <t>Kanalizācijas izvada hermetizācija</t>
  </si>
  <si>
    <t>vieta</t>
  </si>
  <si>
    <t>DN 110</t>
  </si>
  <si>
    <t>Ārējais ūdensvads</t>
  </si>
  <si>
    <t>Arējie tīkli   Ū1 ūdensvads</t>
  </si>
  <si>
    <t>PE plastmasas ūdensvada caurules, PN10 PE100</t>
  </si>
  <si>
    <t>63x3.8</t>
  </si>
  <si>
    <t>Dzelzsbetona grodu aka komplektā ar pamatni, pārseguma plātni un čuguna vāku 40tn, hidroizolēta,  DN1500, H=2,0 m.</t>
  </si>
  <si>
    <t>DN1500</t>
  </si>
  <si>
    <t>Ūdensmērītāja mezgls akā:</t>
  </si>
  <si>
    <t>- ūdens mērītajs</t>
  </si>
  <si>
    <t>- vienvirziena vārsts</t>
  </si>
  <si>
    <t>- ventilis</t>
  </si>
  <si>
    <t>- el. aizbīdnis, vadības blok piedzīņai ( metāla skapis ar durvīs iebūvētu galveno slēdzi, pusapgrieziena vārsta stāvokļa indikāciju un atvēršanas / aizvēršanas pogam )</t>
  </si>
  <si>
    <t>- iztukšošanas krāns</t>
  </si>
  <si>
    <t>- līkums</t>
  </si>
  <si>
    <t>- pāreja</t>
  </si>
  <si>
    <t>DN50/40</t>
  </si>
  <si>
    <t>- atloku trejgabals</t>
  </si>
  <si>
    <t>DN50/50</t>
  </si>
  <si>
    <t>- atbalsts</t>
  </si>
  <si>
    <t>Aizsargčaula aku sienā PE caurulei</t>
  </si>
  <si>
    <t>Pievienojums esošam ūdensvadam</t>
  </si>
  <si>
    <t>Vieta</t>
  </si>
  <si>
    <t>Grunts darbi</t>
  </si>
  <si>
    <t>Tranšejas rakšana projektēta cauruļu motažai</t>
  </si>
  <si>
    <t>Smilts pamatnes ierīkošana zem cauruļvadiem</t>
  </si>
  <si>
    <t>Gaisa ieņemšanas reste</t>
  </si>
  <si>
    <t>USAV-100</t>
  </si>
  <si>
    <t xml:space="preserve"> ''Lindab'' vai analogs</t>
  </si>
  <si>
    <t>Termostata galva</t>
  </si>
  <si>
    <t>Siltummezgls</t>
  </si>
  <si>
    <t>SILTUMMEZGLA PAMATIEKĀRTAS</t>
  </si>
  <si>
    <t>Plākšņu siltummainis ar rūpnieciski izgatavotu siltumizolāciju</t>
  </si>
  <si>
    <t>XB 37L-1 26</t>
  </si>
  <si>
    <t>Vadības automātikas bloks ar programmas atslēgu</t>
  </si>
  <si>
    <t>ECL 210 (A266)</t>
  </si>
  <si>
    <t>Āra gaisa temperatūras devējs</t>
  </si>
  <si>
    <t>ESMT</t>
  </si>
  <si>
    <t>Virsmas temperatūras devējs</t>
  </si>
  <si>
    <t>ESM-11</t>
  </si>
  <si>
    <t>Iegremdējams temperatūras devējs</t>
  </si>
  <si>
    <t>ESMU</t>
  </si>
  <si>
    <t>Cirkulācijas sūknis</t>
  </si>
  <si>
    <t>Stratos 25/1-8</t>
  </si>
  <si>
    <t>Stratos-Z 25/1-5</t>
  </si>
  <si>
    <t>Spiediena relejs</t>
  </si>
  <si>
    <t>KPI 35</t>
  </si>
  <si>
    <t>Spiediena starpības regulators</t>
  </si>
  <si>
    <t>AVP; Dn40; kvs=20m³/h</t>
  </si>
  <si>
    <t>2-ceļu spiediena balansēts vārsts</t>
  </si>
  <si>
    <t>VM 2; Dn40; kvs=16m³/h</t>
  </si>
  <si>
    <t>VM 2; Dn25; kvs=8,0m³/h</t>
  </si>
  <si>
    <t>2-ceļu vārsta izpildmehānisms</t>
  </si>
  <si>
    <t>AMV 10</t>
  </si>
  <si>
    <t>AMV 30</t>
  </si>
  <si>
    <t>Siltumenerģijas mērītājs</t>
  </si>
  <si>
    <t>Ultraflow 54; Dn50; Gnom=15m³/h</t>
  </si>
  <si>
    <t>Siltumenerģijas mērītāja procesors</t>
  </si>
  <si>
    <t>Multical 402</t>
  </si>
  <si>
    <t>Aukstā ūdens skaitītājs</t>
  </si>
  <si>
    <t>Minomess M VR-K; Dn25; Gnom=3,5m³/h; 30°C; 10bar</t>
  </si>
  <si>
    <t>"Danfoss"</t>
  </si>
  <si>
    <t>"WILO"</t>
  </si>
  <si>
    <t>"Kamstrup Energy"</t>
  </si>
  <si>
    <t>"Minol"</t>
  </si>
  <si>
    <t>CAURUĻVADU ARMATŪRA UN PĀRĒJĀS IEKĀRTAS</t>
  </si>
  <si>
    <t>Mehāniskais sietiņfiltrs</t>
  </si>
  <si>
    <t>Dn65</t>
  </si>
  <si>
    <t>Dn50</t>
  </si>
  <si>
    <t>Bronzas mehāniskais sietiņfiltrs</t>
  </si>
  <si>
    <t>Dn40</t>
  </si>
  <si>
    <t>Dn25</t>
  </si>
  <si>
    <t>Drošības vārsts</t>
  </si>
  <si>
    <t>10bar</t>
  </si>
  <si>
    <t>Vienvirziena vārsts</t>
  </si>
  <si>
    <t>Bronzas vienvirziena vārsts</t>
  </si>
  <si>
    <t>Iemetināms lodveida noslēgvārsts</t>
  </si>
  <si>
    <t>Lodveida noslēgvārsts</t>
  </si>
  <si>
    <t>Dn10</t>
  </si>
  <si>
    <t>Bronzas lodveida noslēgvārsts</t>
  </si>
  <si>
    <t>Manuāls balansēšanas vārsts</t>
  </si>
  <si>
    <t>STAD Dn50</t>
  </si>
  <si>
    <t>Automātiskais atgaisotājs</t>
  </si>
  <si>
    <t>Dn15</t>
  </si>
  <si>
    <t>Iztukšošanas vārsts</t>
  </si>
  <si>
    <t>Dn20</t>
  </si>
  <si>
    <t>Termometrs</t>
  </si>
  <si>
    <t>0°-120°C</t>
  </si>
  <si>
    <t>0°-80°C</t>
  </si>
  <si>
    <t>Manometrs komplektā ar noslēgvārstiem</t>
  </si>
  <si>
    <t>0-16bar</t>
  </si>
  <si>
    <t>0-10bar</t>
  </si>
  <si>
    <t>4</t>
  </si>
  <si>
    <t xml:space="preserve"> </t>
  </si>
  <si>
    <t>"Naval"</t>
  </si>
  <si>
    <t>"Tour &amp; Andersson"</t>
  </si>
  <si>
    <t>CAURUĻVADI, TO VEIDGABALI UN IZOLĀCIJAS MATERIĀLI</t>
  </si>
  <si>
    <t>Elektrometinātas tērauda caurules</t>
  </si>
  <si>
    <t>Ø76,1×2,9mm (Dn65)</t>
  </si>
  <si>
    <t>Ø60,3×2,9mm (Dn50)</t>
  </si>
  <si>
    <t>Ø48,3×2,6mm (Dn40)</t>
  </si>
  <si>
    <t>Cietā vara caurules</t>
  </si>
  <si>
    <t>Ø42×1,5</t>
  </si>
  <si>
    <t>Ø28x1,2</t>
  </si>
  <si>
    <t>Akmens vates čaulas</t>
  </si>
  <si>
    <t xml:space="preserve">Ø76; s=40mm; Paroc Hvac Section AluCoat T
</t>
  </si>
  <si>
    <t xml:space="preserve">Ø60; s=40mm; Paroc Hvac Section AluCoat T
</t>
  </si>
  <si>
    <t xml:space="preserve">Ø48; s=40mm; Paroc Hvac Section AluCoat T
</t>
  </si>
  <si>
    <t xml:space="preserve">Ø42; s=30mm; Paroc Hvac Section AluCoat T
</t>
  </si>
  <si>
    <t xml:space="preserve">Ø28; s=30mm; Paroc Hvac Section AluCoat T
</t>
  </si>
  <si>
    <t>Gruntējums</t>
  </si>
  <si>
    <t>URF-0110</t>
  </si>
  <si>
    <t>Krāsa</t>
  </si>
  <si>
    <t>Neosprit 30 (krāso 2 kārtās)</t>
  </si>
  <si>
    <t>Materiāli siltumizolācijas montāžai</t>
  </si>
  <si>
    <t>Paroc Hvac Section AluCoat T</t>
  </si>
  <si>
    <t>Cauruļvadu veidgabalu komplekts</t>
  </si>
  <si>
    <t>Cauruļvadu un iekārtu stiprinājumu komplekts</t>
  </si>
  <si>
    <t>t. m</t>
  </si>
  <si>
    <t>"Paroc"</t>
  </si>
  <si>
    <t>"RILAK"</t>
  </si>
  <si>
    <t>precizē montāžas laikā</t>
  </si>
  <si>
    <t>1-9</t>
  </si>
  <si>
    <t>Fasondaļas. Stiprinājuma tipu un veidgabalu daudzumu nosaka montāžas firma</t>
  </si>
  <si>
    <t>Tāme sastādīta 2013. gada tirgus cenās, pamatojoties uz ŪKT daļas rasējumiem</t>
  </si>
  <si>
    <t>KNAUF Zementestrich ZE 30 cementa klons grīdas pamatnes izveidošanai 40kg, 120mm vai analogs</t>
  </si>
  <si>
    <t>Esošo durvju demontāža</t>
  </si>
  <si>
    <t>Pārsedžu montāža izveidotajās ailēs P-1 līdz P-12</t>
  </si>
  <si>
    <t>Ugunsgrēka atklāšanas un ugunsdzēsības aizbīdņu vadības sistēma</t>
  </si>
  <si>
    <t>Citi darbi</t>
  </si>
  <si>
    <t>Sistēmas pārbaude, regulēšana un izpilddokumentācijas sagatavošana</t>
  </si>
  <si>
    <t>1-10</t>
  </si>
  <si>
    <t>Gludināmais rullis IB42314 1400mm</t>
  </si>
  <si>
    <t>Tvaika nosūcējs</t>
  </si>
  <si>
    <t>Nerūsējošā tērauda galds 800x1500mm</t>
  </si>
  <si>
    <t>Nerūsējošā tērauda galds 1500x1500mm</t>
  </si>
  <si>
    <t>Šujmašīna</t>
  </si>
  <si>
    <t>Veļas rati 980x630x870mm</t>
  </si>
  <si>
    <t>Plaukti veļas glabāšanai līdz griestiem, aizveramām un slēdzamām durvīm 450x2000mm</t>
  </si>
  <si>
    <t>Veļas mazgājamā mašīnā Electrolux Profesional W4240H 27kg</t>
  </si>
  <si>
    <t>Veļas mazgājamā mašīnā Electrolux Profesional W4105H 11kg</t>
  </si>
  <si>
    <t>Iekārtas</t>
  </si>
  <si>
    <t>Hidroizolācijas ieklāšana (Knauf F31, F231-V11</t>
  </si>
  <si>
    <t>Esošā loga demontāža, ailes aizmūrēšana, siltināšana un krāsošana (plānotā galerijas pieslēguma vieta)</t>
  </si>
  <si>
    <t>Smilts pabērums 50cm</t>
  </si>
  <si>
    <t>smilts 50cm</t>
  </si>
  <si>
    <t>- krāns neaizsalstošs ( 1 gab. )</t>
  </si>
  <si>
    <t>Ugunsdzēsības aparāts</t>
  </si>
  <si>
    <t xml:space="preserve">PA-6 ABC </t>
  </si>
  <si>
    <t>Hidrauliskā pārbaude</t>
  </si>
  <si>
    <t>-manometrs</t>
  </si>
  <si>
    <t>DN80/50</t>
  </si>
  <si>
    <t>Elektriskā plīts ar cepeškrāsni un četriem riņķiem</t>
  </si>
  <si>
    <t>Būvdarbu apjomu saraksts Nr.1-1</t>
  </si>
  <si>
    <t>Būvdarbu apjomu saraksts Nr.1-2</t>
  </si>
  <si>
    <t>Būvdarbu apjomu saraksts Nr.1-3</t>
  </si>
  <si>
    <t>Būvdarbu apjomu saraksts Nr.1-4</t>
  </si>
  <si>
    <t>Būvdarbu apjomu saraksts Nr.1-5</t>
  </si>
  <si>
    <t>Būvdarbu apjomu saraksts Nr.1-6</t>
  </si>
  <si>
    <t>Būvdarbu apjomu saraksts Nr.1-7</t>
  </si>
  <si>
    <t>Būvdarbu apjomu saraksts Nr.1-8</t>
  </si>
  <si>
    <t>Būvdarbu apjomu saraksts Nr.1-9</t>
  </si>
  <si>
    <t>Būvdarbu apjomu saraksts Nr.1-10</t>
  </si>
  <si>
    <t>PAVISAM BŪVNIECĪBAS IZMAKSAS ar PVN:</t>
  </si>
  <si>
    <t>Ezes un vilkmes skapis pieslēgums 220v; jauda 100w; 2800 apgr./min.; vilkmes skapja nosūcēja gaisa kolektora cauruļvada  diametrs ~230 mm. Taisnsstūra  skapis 1030x1200 (+/- 10 cm), augstums 2150 mm, novietojams klasē pie sienas. Metināts metāla karkass. Keramikas darba virsma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</si>
</sst>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 ;\-#,##0.00\ "/>
    <numFmt numFmtId="182" formatCode="0.000"/>
    <numFmt numFmtId="183" formatCode="_-* #,##0.000_-;\-* #,##0.000_-;_-* &quot;-&quot;??_-;_-@_-"/>
    <numFmt numFmtId="184" formatCode="_-* #,##0.0000_-;\-* #,##0.0000_-;_-* &quot;-&quot;??_-;_-@_-"/>
    <numFmt numFmtId="185" formatCode="0.0000"/>
    <numFmt numFmtId="186" formatCode="_-* #,##0.000_-;\-* #,##0.000_-;_-* &quot;-&quot;???_-;_-@_-"/>
    <numFmt numFmtId="187" formatCode="0.00000"/>
    <numFmt numFmtId="188" formatCode="_(* #,##0.00_);_(* \(#,##0.00\);_(* &quot;-&quot;_);_(@_)"/>
    <numFmt numFmtId="189" formatCode="0&quot;cilv&quot;"/>
    <numFmt numFmtId="190" formatCode="_-* #,##0.00\ _L_s_-;\-* #,##0.00\ _L_s_-;_-* &quot;-&quot;??\ _L_s_-;_-@_-"/>
    <numFmt numFmtId="191" formatCode="0.0000000"/>
    <numFmt numFmtId="192" formatCode="0.000000"/>
    <numFmt numFmtId="193" formatCode="0.0%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i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294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/>
    </xf>
    <xf numFmtId="43" fontId="0" fillId="0" borderId="10" xfId="0" applyNumberFormat="1" applyFont="1" applyFill="1" applyBorder="1" applyAlignment="1">
      <alignment horizontal="center" vertical="center" wrapText="1"/>
    </xf>
    <xf numFmtId="4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3" fontId="1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43" fontId="1" fillId="0" borderId="11" xfId="0" applyNumberFormat="1" applyFont="1" applyFill="1" applyBorder="1" applyAlignment="1">
      <alignment horizontal="right" vertical="center"/>
    </xf>
    <xf numFmtId="43" fontId="0" fillId="0" borderId="11" xfId="0" applyNumberFormat="1" applyFont="1" applyFill="1" applyBorder="1" applyAlignment="1">
      <alignment horizontal="left" vertical="center"/>
    </xf>
    <xf numFmtId="43" fontId="1" fillId="0" borderId="11" xfId="4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42" applyNumberFormat="1" applyFont="1" applyFill="1" applyBorder="1" applyAlignment="1" applyProtection="1">
      <alignment horizontal="right" vertical="center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3" fontId="0" fillId="0" borderId="12" xfId="42" applyNumberFormat="1" applyFont="1" applyFill="1" applyBorder="1" applyAlignment="1" applyProtection="1">
      <alignment horizontal="right" vertical="center"/>
      <protection/>
    </xf>
    <xf numFmtId="9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 vertical="center"/>
    </xf>
    <xf numFmtId="43" fontId="0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3" fontId="0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43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4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3" fontId="0" fillId="0" borderId="10" xfId="42" applyNumberFormat="1" applyFont="1" applyFill="1" applyBorder="1" applyAlignment="1" applyProtection="1">
      <alignment horizontal="center" vertical="center" wrapText="1"/>
      <protection/>
    </xf>
    <xf numFmtId="43" fontId="0" fillId="0" borderId="10" xfId="0" applyNumberFormat="1" applyFont="1" applyFill="1" applyBorder="1" applyAlignment="1">
      <alignment vertical="center" wrapText="1"/>
    </xf>
    <xf numFmtId="43" fontId="0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62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horizontal="left" vertical="center"/>
    </xf>
    <xf numFmtId="43" fontId="0" fillId="0" borderId="10" xfId="62" applyNumberFormat="1" applyFont="1" applyFill="1" applyBorder="1" applyAlignment="1">
      <alignment horizontal="center" vertical="center"/>
      <protection/>
    </xf>
    <xf numFmtId="2" fontId="0" fillId="0" borderId="10" xfId="62" applyNumberFormat="1" applyFont="1" applyFill="1" applyBorder="1" applyAlignment="1" applyProtection="1">
      <alignment horizontal="center" vertical="center"/>
      <protection hidden="1"/>
    </xf>
    <xf numFmtId="43" fontId="0" fillId="0" borderId="10" xfId="48" applyNumberFormat="1" applyFont="1" applyFill="1" applyBorder="1" applyAlignment="1" applyProtection="1">
      <alignment horizontal="center" vertical="center" wrapText="1"/>
      <protection hidden="1"/>
    </xf>
    <xf numFmtId="43" fontId="0" fillId="0" borderId="10" xfId="62" applyNumberFormat="1" applyFont="1" applyFill="1" applyBorder="1" applyAlignment="1" applyProtection="1">
      <alignment horizontal="center" vertical="center"/>
      <protection hidden="1"/>
    </xf>
    <xf numFmtId="0" fontId="0" fillId="0" borderId="10" xfId="62" applyFont="1" applyFill="1" applyBorder="1" applyAlignment="1" applyProtection="1">
      <alignment horizontal="center" vertical="center"/>
      <protection hidden="1"/>
    </xf>
    <xf numFmtId="43" fontId="0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3" xfId="62" applyFont="1" applyFill="1" applyBorder="1" applyAlignment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62" applyFont="1" applyFill="1" applyBorder="1" applyAlignment="1">
      <alignment horizontal="center" vertical="center" wrapText="1"/>
      <protection/>
    </xf>
    <xf numFmtId="43" fontId="0" fillId="0" borderId="15" xfId="0" applyNumberFormat="1" applyFont="1" applyFill="1" applyBorder="1" applyAlignment="1">
      <alignment horizontal="center" vertical="center"/>
    </xf>
    <xf numFmtId="43" fontId="0" fillId="0" borderId="15" xfId="0" applyNumberFormat="1" applyFont="1" applyFill="1" applyBorder="1" applyAlignment="1">
      <alignment vertical="center" wrapText="1"/>
    </xf>
    <xf numFmtId="43" fontId="0" fillId="0" borderId="15" xfId="0" applyNumberFormat="1" applyFont="1" applyFill="1" applyBorder="1" applyAlignment="1">
      <alignment horizontal="center" vertical="center" wrapText="1"/>
    </xf>
    <xf numFmtId="0" fontId="0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43" fontId="0" fillId="0" borderId="10" xfId="57" applyNumberFormat="1" applyFont="1" applyFill="1" applyBorder="1" applyAlignment="1">
      <alignment horizontal="center" vertical="center" wrapText="1"/>
      <protection/>
    </xf>
    <xf numFmtId="43" fontId="0" fillId="0" borderId="10" xfId="57" applyNumberFormat="1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43" fontId="0" fillId="0" borderId="10" xfId="0" applyNumberFormat="1" applyFont="1" applyFill="1" applyBorder="1" applyAlignment="1" applyProtection="1">
      <alignment horizontal="left" vertical="center" wrapText="1"/>
      <protection/>
    </xf>
    <xf numFmtId="43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43" fontId="10" fillId="0" borderId="10" xfId="0" applyNumberFormat="1" applyFont="1" applyFill="1" applyBorder="1" applyAlignment="1">
      <alignment vertical="center" wrapText="1"/>
    </xf>
    <xf numFmtId="43" fontId="10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2" fontId="10" fillId="0" borderId="0" xfId="42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43" fontId="10" fillId="0" borderId="10" xfId="42" applyNumberFormat="1" applyFont="1" applyFill="1" applyBorder="1" applyAlignment="1" applyProtection="1">
      <alignment horizontal="center" vertical="center" wrapText="1"/>
      <protection/>
    </xf>
    <xf numFmtId="43" fontId="11" fillId="0" borderId="11" xfId="0" applyNumberFormat="1" applyFont="1" applyFill="1" applyBorder="1" applyAlignment="1">
      <alignment horizontal="right" vertical="center"/>
    </xf>
    <xf numFmtId="43" fontId="10" fillId="0" borderId="11" xfId="0" applyNumberFormat="1" applyFont="1" applyFill="1" applyBorder="1" applyAlignment="1">
      <alignment horizontal="left" vertical="center"/>
    </xf>
    <xf numFmtId="43" fontId="11" fillId="0" borderId="11" xfId="42" applyNumberFormat="1" applyFont="1" applyFill="1" applyBorder="1" applyAlignment="1" applyProtection="1">
      <alignment horizontal="right" vertical="center"/>
      <protection/>
    </xf>
    <xf numFmtId="43" fontId="11" fillId="0" borderId="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43" fontId="10" fillId="0" borderId="10" xfId="0" applyNumberFormat="1" applyFont="1" applyFill="1" applyBorder="1" applyAlignment="1" applyProtection="1">
      <alignment horizontal="left" vertical="center" wrapText="1"/>
      <protection/>
    </xf>
    <xf numFmtId="43" fontId="10" fillId="0" borderId="10" xfId="0" applyNumberFormat="1" applyFont="1" applyFill="1" applyBorder="1" applyAlignment="1" applyProtection="1">
      <alignment horizontal="center" vertical="center" wrapText="1"/>
      <protection/>
    </xf>
    <xf numFmtId="43" fontId="10" fillId="0" borderId="10" xfId="0" applyNumberFormat="1" applyFont="1" applyFill="1" applyBorder="1" applyAlignment="1" applyProtection="1">
      <alignment horizontal="left" vertical="center"/>
      <protection/>
    </xf>
    <xf numFmtId="43" fontId="10" fillId="0" borderId="15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/>
      <protection/>
    </xf>
    <xf numFmtId="43" fontId="0" fillId="34" borderId="10" xfId="0" applyNumberFormat="1" applyFont="1" applyFill="1" applyBorder="1" applyAlignment="1" applyProtection="1">
      <alignment horizontal="center" vertical="center" wrapText="1"/>
      <protection/>
    </xf>
    <xf numFmtId="43" fontId="0" fillId="34" borderId="10" xfId="0" applyNumberFormat="1" applyFont="1" applyFill="1" applyBorder="1" applyAlignment="1" applyProtection="1">
      <alignment horizontal="left" vertical="center" wrapText="1"/>
      <protection/>
    </xf>
    <xf numFmtId="43" fontId="0" fillId="0" borderId="0" xfId="0" applyNumberFormat="1" applyFont="1" applyFill="1" applyAlignment="1">
      <alignment vertical="center"/>
    </xf>
    <xf numFmtId="43" fontId="10" fillId="0" borderId="1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43" fontId="0" fillId="0" borderId="10" xfId="42" applyNumberFormat="1" applyFont="1" applyFill="1" applyBorder="1" applyAlignment="1">
      <alignment horizontal="center" vertical="center"/>
    </xf>
    <xf numFmtId="43" fontId="0" fillId="0" borderId="16" xfId="0" applyNumberFormat="1" applyFont="1" applyFill="1" applyBorder="1" applyAlignment="1">
      <alignment vertical="center"/>
    </xf>
    <xf numFmtId="43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8" xfId="62" applyNumberFormat="1" applyFont="1" applyFill="1" applyBorder="1" applyAlignment="1">
      <alignment horizontal="left" vertical="center" wrapText="1"/>
      <protection/>
    </xf>
    <xf numFmtId="2" fontId="0" fillId="0" borderId="18" xfId="62" applyNumberFormat="1" applyFont="1" applyFill="1" applyBorder="1" applyAlignment="1">
      <alignment horizontal="left" vertical="center" wrapText="1"/>
      <protection/>
    </xf>
    <xf numFmtId="2" fontId="1" fillId="0" borderId="19" xfId="62" applyNumberFormat="1" applyFont="1" applyFill="1" applyBorder="1" applyAlignment="1">
      <alignment horizontal="left" vertical="center" wrapText="1"/>
      <protection/>
    </xf>
    <xf numFmtId="2" fontId="1" fillId="0" borderId="20" xfId="62" applyNumberFormat="1" applyFont="1" applyFill="1" applyBorder="1" applyAlignment="1">
      <alignment horizontal="left" vertical="center" wrapText="1"/>
      <protection/>
    </xf>
    <xf numFmtId="2" fontId="0" fillId="0" borderId="21" xfId="62" applyNumberFormat="1" applyFont="1" applyFill="1" applyBorder="1" applyAlignment="1">
      <alignment horizontal="left" vertical="center" wrapText="1"/>
      <protection/>
    </xf>
    <xf numFmtId="2" fontId="0" fillId="0" borderId="16" xfId="62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2" fontId="1" fillId="0" borderId="18" xfId="62" applyNumberFormat="1" applyFont="1" applyFill="1" applyBorder="1" applyAlignment="1">
      <alignment vertical="center" wrapText="1"/>
      <protection/>
    </xf>
    <xf numFmtId="2" fontId="0" fillId="0" borderId="18" xfId="62" applyNumberFormat="1" applyFont="1" applyFill="1" applyBorder="1" applyAlignment="1">
      <alignment vertical="center" wrapText="1"/>
      <protection/>
    </xf>
    <xf numFmtId="2" fontId="1" fillId="0" borderId="19" xfId="62" applyNumberFormat="1" applyFont="1" applyFill="1" applyBorder="1" applyAlignment="1">
      <alignment vertical="center" wrapText="1"/>
      <protection/>
    </xf>
    <xf numFmtId="2" fontId="1" fillId="0" borderId="20" xfId="62" applyNumberFormat="1" applyFont="1" applyFill="1" applyBorder="1" applyAlignment="1">
      <alignment vertical="center" wrapText="1"/>
      <protection/>
    </xf>
    <xf numFmtId="2" fontId="0" fillId="0" borderId="21" xfId="62" applyNumberFormat="1" applyFont="1" applyFill="1" applyBorder="1" applyAlignment="1">
      <alignment vertical="center" wrapText="1"/>
      <protection/>
    </xf>
    <xf numFmtId="2" fontId="0" fillId="0" borderId="16" xfId="62" applyNumberFormat="1" applyFont="1" applyFill="1" applyBorder="1" applyAlignment="1">
      <alignment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2" fontId="0" fillId="0" borderId="22" xfId="62" applyNumberFormat="1" applyFont="1" applyFill="1" applyBorder="1" applyAlignment="1">
      <alignment horizontal="left" vertical="center" wrapText="1"/>
      <protection/>
    </xf>
    <xf numFmtId="2" fontId="0" fillId="0" borderId="23" xfId="62" applyNumberFormat="1" applyFont="1" applyFill="1" applyBorder="1" applyAlignment="1">
      <alignment horizontal="left" vertical="center" wrapText="1"/>
      <protection/>
    </xf>
    <xf numFmtId="0" fontId="0" fillId="0" borderId="17" xfId="57" applyFont="1" applyFill="1" applyBorder="1" applyAlignment="1">
      <alignment horizontal="left" vertical="center" wrapText="1"/>
      <protection/>
    </xf>
    <xf numFmtId="0" fontId="0" fillId="0" borderId="21" xfId="57" applyFont="1" applyFill="1" applyBorder="1" applyAlignment="1">
      <alignment horizontal="left" vertical="center" wrapText="1"/>
      <protection/>
    </xf>
    <xf numFmtId="0" fontId="0" fillId="0" borderId="16" xfId="57" applyFont="1" applyFill="1" applyBorder="1" applyAlignment="1">
      <alignment horizontal="left" vertical="center" wrapText="1"/>
      <protection/>
    </xf>
    <xf numFmtId="0" fontId="1" fillId="0" borderId="21" xfId="57" applyFont="1" applyFill="1" applyBorder="1" applyAlignment="1">
      <alignment horizontal="left" vertical="center" wrapText="1"/>
      <protection/>
    </xf>
    <xf numFmtId="0" fontId="0" fillId="0" borderId="17" xfId="57" applyFont="1" applyFill="1" applyBorder="1" applyAlignment="1">
      <alignment vertical="center" wrapText="1"/>
      <protection/>
    </xf>
    <xf numFmtId="0" fontId="0" fillId="0" borderId="17" xfId="62" applyFont="1" applyFill="1" applyBorder="1" applyAlignment="1" applyProtection="1">
      <alignment vertical="center" wrapText="1"/>
      <protection hidden="1"/>
    </xf>
    <xf numFmtId="0" fontId="0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6" xfId="57" applyFont="1" applyFill="1" applyBorder="1" applyAlignment="1">
      <alignment horizontal="left" vertical="center" wrapText="1"/>
      <protection/>
    </xf>
    <xf numFmtId="0" fontId="0" fillId="0" borderId="16" xfId="62" applyFont="1" applyFill="1" applyBorder="1" applyAlignment="1" applyProtection="1">
      <alignment horizontal="left" vertical="center"/>
      <protection hidden="1"/>
    </xf>
    <xf numFmtId="0" fontId="0" fillId="0" borderId="21" xfId="62" applyFont="1" applyFill="1" applyBorder="1" applyAlignment="1" applyProtection="1">
      <alignment horizontal="left" vertical="center" wrapText="1"/>
      <protection hidden="1"/>
    </xf>
    <xf numFmtId="0" fontId="0" fillId="0" borderId="16" xfId="62" applyFont="1" applyFill="1" applyBorder="1" applyAlignment="1" applyProtection="1">
      <alignment horizontal="left" vertical="center" wrapText="1"/>
      <protection hidden="1"/>
    </xf>
    <xf numFmtId="0" fontId="0" fillId="0" borderId="2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10" xfId="62" applyFont="1" applyFill="1" applyBorder="1" applyAlignment="1">
      <alignment vertical="center" wrapText="1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43" fontId="0" fillId="0" borderId="10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right" vertical="center" wrapText="1"/>
      <protection/>
    </xf>
    <xf numFmtId="43" fontId="0" fillId="0" borderId="10" xfId="42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4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4" fontId="0" fillId="0" borderId="10" xfId="58" applyNumberFormat="1" applyFont="1" applyFill="1" applyBorder="1" applyAlignment="1">
      <alignment horizontal="left"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3" fontId="0" fillId="0" borderId="10" xfId="67" applyNumberFormat="1" applyFont="1" applyFill="1" applyBorder="1" applyAlignment="1">
      <alignment horizontal="center" vertical="center" wrapText="1"/>
      <protection/>
    </xf>
    <xf numFmtId="43" fontId="12" fillId="0" borderId="10" xfId="62" applyNumberFormat="1" applyFont="1" applyFill="1" applyBorder="1" applyAlignment="1">
      <alignment horizontal="center" vertical="center" wrapText="1"/>
      <protection/>
    </xf>
    <xf numFmtId="0" fontId="1" fillId="0" borderId="10" xfId="62" applyFont="1" applyFill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0" fillId="0" borderId="18" xfId="62" applyNumberFormat="1" applyFont="1" applyFill="1" applyBorder="1" applyAlignment="1">
      <alignment horizontal="right" vertical="center" wrapText="1"/>
      <protection/>
    </xf>
    <xf numFmtId="2" fontId="0" fillId="0" borderId="21" xfId="62" applyNumberFormat="1" applyFont="1" applyFill="1" applyBorder="1" applyAlignment="1">
      <alignment horizontal="right" vertical="center" wrapText="1"/>
      <protection/>
    </xf>
    <xf numFmtId="2" fontId="0" fillId="0" borderId="16" xfId="62" applyNumberFormat="1" applyFont="1" applyFill="1" applyBorder="1" applyAlignment="1">
      <alignment horizontal="right" vertical="center" wrapText="1"/>
      <protection/>
    </xf>
    <xf numFmtId="0" fontId="0" fillId="0" borderId="15" xfId="62" applyFont="1" applyFill="1" applyBorder="1" applyAlignment="1">
      <alignment horizontal="right" vertical="center" wrapText="1"/>
      <protection/>
    </xf>
    <xf numFmtId="43" fontId="0" fillId="0" borderId="15" xfId="0" applyNumberFormat="1" applyFont="1" applyFill="1" applyBorder="1" applyAlignment="1">
      <alignment horizontal="right" vertical="center"/>
    </xf>
    <xf numFmtId="0" fontId="1" fillId="0" borderId="24" xfId="62" applyFont="1" applyFill="1" applyBorder="1" applyAlignment="1">
      <alignment horizontal="left" vertical="center"/>
      <protection/>
    </xf>
    <xf numFmtId="0" fontId="1" fillId="0" borderId="17" xfId="0" applyFont="1" applyFill="1" applyBorder="1" applyAlignment="1">
      <alignment horizontal="left" vertical="center" wrapText="1"/>
    </xf>
    <xf numFmtId="0" fontId="0" fillId="0" borderId="17" xfId="62" applyFont="1" applyFill="1" applyBorder="1" applyAlignment="1" applyProtection="1">
      <alignment horizontal="left" vertical="center"/>
      <protection hidden="1"/>
    </xf>
    <xf numFmtId="0" fontId="1" fillId="0" borderId="20" xfId="62" applyFont="1" applyFill="1" applyBorder="1" applyAlignment="1">
      <alignment horizontal="left" vertical="center"/>
      <protection/>
    </xf>
    <xf numFmtId="0" fontId="0" fillId="0" borderId="16" xfId="57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 wrapText="1"/>
    </xf>
    <xf numFmtId="43" fontId="0" fillId="0" borderId="25" xfId="0" applyNumberFormat="1" applyFont="1" applyFill="1" applyBorder="1" applyAlignment="1">
      <alignment vertical="center" wrapText="1"/>
    </xf>
    <xf numFmtId="43" fontId="0" fillId="0" borderId="14" xfId="0" applyNumberFormat="1" applyFont="1" applyFill="1" applyBorder="1" applyAlignment="1" applyProtection="1">
      <alignment horizontal="center" vertical="center" wrapText="1"/>
      <protection/>
    </xf>
    <xf numFmtId="43" fontId="0" fillId="0" borderId="14" xfId="42" applyNumberFormat="1" applyFont="1" applyFill="1" applyBorder="1" applyAlignment="1">
      <alignment horizontal="center" vertical="center" wrapText="1"/>
    </xf>
    <xf numFmtId="43" fontId="10" fillId="0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vertical="center" wrapText="1"/>
    </xf>
    <xf numFmtId="2" fontId="0" fillId="0" borderId="10" xfId="62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62" applyFont="1" applyFill="1" applyBorder="1" applyAlignment="1" applyProtection="1">
      <alignment horizontal="center" vertical="center" wrapText="1"/>
      <protection hidden="1"/>
    </xf>
    <xf numFmtId="43" fontId="0" fillId="0" borderId="10" xfId="62" applyNumberFormat="1" applyFont="1" applyFill="1" applyBorder="1" applyAlignment="1" applyProtection="1">
      <alignment horizontal="center" vertical="center" wrapText="1"/>
      <protection hidden="1"/>
    </xf>
    <xf numFmtId="43" fontId="0" fillId="0" borderId="25" xfId="0" applyNumberFormat="1" applyFont="1" applyFill="1" applyBorder="1" applyAlignment="1">
      <alignment vertical="center" wrapText="1"/>
    </xf>
    <xf numFmtId="43" fontId="0" fillId="0" borderId="10" xfId="0" applyNumberFormat="1" applyFont="1" applyFill="1" applyBorder="1" applyAlignment="1">
      <alignment vertical="center" wrapText="1"/>
    </xf>
    <xf numFmtId="43" fontId="0" fillId="0" borderId="10" xfId="0" applyNumberFormat="1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43" fontId="0" fillId="34" borderId="10" xfId="0" applyNumberFormat="1" applyFont="1" applyFill="1" applyBorder="1" applyAlignment="1">
      <alignment vertical="center"/>
    </xf>
    <xf numFmtId="43" fontId="10" fillId="34" borderId="0" xfId="0" applyNumberFormat="1" applyFont="1" applyFill="1" applyBorder="1" applyAlignment="1">
      <alignment horizontal="center" vertical="center" wrapText="1"/>
    </xf>
    <xf numFmtId="182" fontId="0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6" xfId="0" applyFill="1" applyBorder="1" applyAlignment="1">
      <alignment/>
    </xf>
    <xf numFmtId="43" fontId="0" fillId="34" borderId="15" xfId="0" applyNumberFormat="1" applyFont="1" applyFill="1" applyBorder="1" applyAlignment="1">
      <alignment vertical="center"/>
    </xf>
    <xf numFmtId="43" fontId="0" fillId="34" borderId="26" xfId="0" applyNumberFormat="1" applyFont="1" applyFill="1" applyBorder="1" applyAlignment="1">
      <alignment vertical="center"/>
    </xf>
    <xf numFmtId="43" fontId="0" fillId="34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Font="1" applyAlignment="1">
      <alignment vertical="center" wrapText="1"/>
    </xf>
    <xf numFmtId="2" fontId="1" fillId="0" borderId="17" xfId="62" applyNumberFormat="1" applyFont="1" applyFill="1" applyBorder="1" applyAlignment="1">
      <alignment horizontal="left" vertical="center" wrapText="1"/>
      <protection/>
    </xf>
    <xf numFmtId="2" fontId="0" fillId="0" borderId="17" xfId="62" applyNumberFormat="1" applyFont="1" applyFill="1" applyBorder="1" applyAlignment="1">
      <alignment horizontal="left" vertical="center" wrapText="1"/>
      <protection/>
    </xf>
    <xf numFmtId="43" fontId="0" fillId="0" borderId="15" xfId="0" applyNumberFormat="1" applyFont="1" applyFill="1" applyBorder="1" applyAlignment="1" applyProtection="1">
      <alignment horizontal="center" vertical="center" wrapText="1"/>
      <protection/>
    </xf>
    <xf numFmtId="43" fontId="10" fillId="0" borderId="15" xfId="42" applyNumberFormat="1" applyFont="1" applyFill="1" applyBorder="1" applyAlignment="1" applyProtection="1">
      <alignment horizontal="center" vertical="center" wrapText="1"/>
      <protection/>
    </xf>
    <xf numFmtId="43" fontId="0" fillId="0" borderId="15" xfId="42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2" fontId="0" fillId="0" borderId="27" xfId="62" applyNumberFormat="1" applyFont="1" applyFill="1" applyBorder="1" applyAlignment="1">
      <alignment horizontal="left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43" fontId="0" fillId="0" borderId="26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49" fontId="0" fillId="34" borderId="26" xfId="0" applyNumberFormat="1" applyFont="1" applyFill="1" applyBorder="1" applyAlignment="1">
      <alignment horizontal="center" vertical="center" wrapText="1"/>
    </xf>
    <xf numFmtId="0" fontId="0" fillId="0" borderId="24" xfId="62" applyFont="1" applyFill="1" applyBorder="1" applyAlignment="1">
      <alignment horizontal="left" vertical="center"/>
      <protection/>
    </xf>
    <xf numFmtId="2" fontId="0" fillId="0" borderId="13" xfId="0" applyNumberFormat="1" applyFont="1" applyFill="1" applyBorder="1" applyAlignment="1">
      <alignment horizontal="right" vertical="center"/>
    </xf>
    <xf numFmtId="43" fontId="0" fillId="0" borderId="13" xfId="0" applyNumberFormat="1" applyFont="1" applyFill="1" applyBorder="1" applyAlignment="1" applyProtection="1">
      <alignment horizontal="center" vertical="center" wrapText="1"/>
      <protection/>
    </xf>
    <xf numFmtId="43" fontId="0" fillId="0" borderId="13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 wrapText="1"/>
    </xf>
    <xf numFmtId="43" fontId="10" fillId="0" borderId="15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vertical="center" wrapText="1"/>
    </xf>
    <xf numFmtId="43" fontId="0" fillId="0" borderId="15" xfId="0" applyNumberFormat="1" applyFont="1" applyFill="1" applyBorder="1" applyAlignment="1" applyProtection="1">
      <alignment horizontal="center" vertical="center" wrapText="1"/>
      <protection/>
    </xf>
    <xf numFmtId="43" fontId="0" fillId="0" borderId="12" xfId="0" applyNumberFormat="1" applyFont="1" applyFill="1" applyBorder="1" applyAlignment="1" applyProtection="1">
      <alignment horizontal="center" vertical="center" wrapText="1"/>
      <protection/>
    </xf>
    <xf numFmtId="43" fontId="0" fillId="0" borderId="12" xfId="0" applyNumberFormat="1" applyFont="1" applyFill="1" applyBorder="1" applyAlignment="1">
      <alignment vertical="center"/>
    </xf>
    <xf numFmtId="0" fontId="47" fillId="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0" fillId="34" borderId="16" xfId="0" applyFill="1" applyBorder="1" applyAlignment="1">
      <alignment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7" fontId="1" fillId="0" borderId="34" xfId="0" applyNumberFormat="1" applyFont="1" applyFill="1" applyBorder="1" applyAlignment="1">
      <alignment horizontal="center" vertical="center"/>
    </xf>
    <xf numFmtId="7" fontId="1" fillId="0" borderId="36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>
      <alignment horizontal="right" vertical="center" wrapText="1"/>
    </xf>
    <xf numFmtId="0" fontId="0" fillId="33" borderId="30" xfId="0" applyFont="1" applyFill="1" applyBorder="1" applyAlignment="1" applyProtection="1">
      <alignment horizontal="center" vertical="center" wrapText="1"/>
      <protection/>
    </xf>
    <xf numFmtId="0" fontId="0" fillId="33" borderId="37" xfId="0" applyFont="1" applyFill="1" applyBorder="1" applyAlignment="1" applyProtection="1">
      <alignment horizontal="center" vertical="center" wrapText="1"/>
      <protection/>
    </xf>
    <xf numFmtId="0" fontId="0" fillId="33" borderId="32" xfId="0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 applyProtection="1">
      <alignment horizontal="center" vertical="center" wrapText="1"/>
      <protection/>
    </xf>
    <xf numFmtId="0" fontId="0" fillId="33" borderId="31" xfId="0" applyFont="1" applyFill="1" applyBorder="1" applyAlignment="1" applyProtection="1">
      <alignment horizontal="center" vertical="center" wrapText="1"/>
      <protection/>
    </xf>
    <xf numFmtId="0" fontId="0" fillId="33" borderId="33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rbu daudzumu saraksts" xfId="57"/>
    <cellStyle name="Normal_TAME-POLIPLASTS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  <cellStyle name="Обычный_2009-04-27_PED IESN" xfId="66"/>
    <cellStyle name="Стиль 1" xfId="67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232</xdr:row>
      <xdr:rowOff>152400</xdr:rowOff>
    </xdr:from>
    <xdr:to>
      <xdr:col>5</xdr:col>
      <xdr:colOff>19050</xdr:colOff>
      <xdr:row>232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6200" y="48444150"/>
          <a:ext cx="440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20-42-04      AVK-11.2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25</xdr:row>
      <xdr:rowOff>0</xdr:rowOff>
    </xdr:from>
    <xdr:to>
      <xdr:col>5</xdr:col>
      <xdr:colOff>19050</xdr:colOff>
      <xdr:row>25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6200" y="6800850"/>
          <a:ext cx="413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20-42-04      AVK-11.2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97</xdr:row>
      <xdr:rowOff>9525</xdr:rowOff>
    </xdr:from>
    <xdr:to>
      <xdr:col>6</xdr:col>
      <xdr:colOff>19050</xdr:colOff>
      <xdr:row>97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6200" y="24136350"/>
          <a:ext cx="3724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20-42-04      AVK-11.2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9525</xdr:rowOff>
    </xdr:from>
    <xdr:to>
      <xdr:col>7</xdr:col>
      <xdr:colOff>19050</xdr:colOff>
      <xdr:row>54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6200" y="21059775"/>
          <a:ext cx="4429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20-42-04      AVK-11.2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67</xdr:row>
      <xdr:rowOff>9525</xdr:rowOff>
    </xdr:from>
    <xdr:to>
      <xdr:col>7</xdr:col>
      <xdr:colOff>19050</xdr:colOff>
      <xdr:row>67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6200" y="22031325"/>
          <a:ext cx="475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20-42-04      AVK-11.2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49</xdr:row>
      <xdr:rowOff>9525</xdr:rowOff>
    </xdr:from>
    <xdr:to>
      <xdr:col>7</xdr:col>
      <xdr:colOff>19050</xdr:colOff>
      <xdr:row>49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6200" y="15068550"/>
          <a:ext cx="435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20-42-04      AVK-11.2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198</xdr:row>
      <xdr:rowOff>152400</xdr:rowOff>
    </xdr:from>
    <xdr:to>
      <xdr:col>7</xdr:col>
      <xdr:colOff>19050</xdr:colOff>
      <xdr:row>198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6200" y="50673000"/>
          <a:ext cx="454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20-42-04      AVK-11.2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48</xdr:row>
      <xdr:rowOff>152400</xdr:rowOff>
    </xdr:from>
    <xdr:to>
      <xdr:col>7</xdr:col>
      <xdr:colOff>19050</xdr:colOff>
      <xdr:row>48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6200" y="13592175"/>
          <a:ext cx="464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20-42-04      AVK-11.2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44</xdr:row>
      <xdr:rowOff>9525</xdr:rowOff>
    </xdr:from>
    <xdr:to>
      <xdr:col>7</xdr:col>
      <xdr:colOff>19050</xdr:colOff>
      <xdr:row>44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6200" y="12963525"/>
          <a:ext cx="476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20-42-04      AVK-11.2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0</xdr:rowOff>
    </xdr:from>
    <xdr:to>
      <xdr:col>6</xdr:col>
      <xdr:colOff>19050</xdr:colOff>
      <xdr:row>31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6200" y="7124700"/>
          <a:ext cx="469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20-42-04      AVK-11.2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85" zoomScaleNormal="85" zoomScaleSheetLayoutView="85" zoomScalePageLayoutView="0" workbookViewId="0" topLeftCell="A1">
      <selection activeCell="A19" sqref="A19:IV29"/>
    </sheetView>
  </sheetViews>
  <sheetFormatPr defaultColWidth="11.28125" defaultRowHeight="12.75"/>
  <cols>
    <col min="1" max="1" width="10.421875" style="44" customWidth="1"/>
    <col min="2" max="2" width="45.00390625" style="44" customWidth="1"/>
    <col min="3" max="3" width="22.28125" style="44" customWidth="1"/>
    <col min="4" max="6" width="11.28125" style="36" customWidth="1"/>
    <col min="7" max="7" width="14.57421875" style="36" bestFit="1" customWidth="1"/>
    <col min="8" max="16384" width="11.28125" style="36" customWidth="1"/>
  </cols>
  <sheetData>
    <row r="1" ht="12.75">
      <c r="C1" s="44" t="s">
        <v>7</v>
      </c>
    </row>
    <row r="2" spans="1:3" ht="12.75">
      <c r="A2" s="249" t="s">
        <v>8</v>
      </c>
      <c r="B2" s="249"/>
      <c r="C2" s="249"/>
    </row>
    <row r="3" spans="1:3" ht="12.75">
      <c r="A3" s="249" t="s">
        <v>9</v>
      </c>
      <c r="B3" s="249"/>
      <c r="C3" s="249"/>
    </row>
    <row r="4" ht="12.75">
      <c r="C4" s="44" t="s">
        <v>10</v>
      </c>
    </row>
    <row r="5" spans="1:3" ht="12.75">
      <c r="A5" s="249" t="s">
        <v>54</v>
      </c>
      <c r="B5" s="249"/>
      <c r="C5" s="249"/>
    </row>
    <row r="6" spans="1:3" ht="12.75">
      <c r="A6" s="37"/>
      <c r="B6" s="37"/>
      <c r="C6" s="37"/>
    </row>
    <row r="7" spans="1:3" ht="12.75">
      <c r="A7" s="250" t="s">
        <v>11</v>
      </c>
      <c r="B7" s="250"/>
      <c r="C7" s="250"/>
    </row>
    <row r="8" spans="1:3" ht="12.75">
      <c r="A8" s="57"/>
      <c r="B8" s="57"/>
      <c r="C8" s="57"/>
    </row>
    <row r="9" spans="1:3" ht="12.75">
      <c r="A9" s="246" t="s">
        <v>55</v>
      </c>
      <c r="B9" s="246"/>
      <c r="C9" s="246"/>
    </row>
    <row r="10" ht="12.75">
      <c r="A10" s="11" t="s">
        <v>56</v>
      </c>
    </row>
    <row r="11" spans="1:3" s="46" customFormat="1" ht="36" customHeight="1">
      <c r="A11" s="31" t="s">
        <v>33</v>
      </c>
      <c r="B11" s="31" t="s">
        <v>12</v>
      </c>
      <c r="C11" s="31" t="s">
        <v>13</v>
      </c>
    </row>
    <row r="12" spans="1:3" s="46" customFormat="1" ht="25.5">
      <c r="A12" s="8">
        <v>1</v>
      </c>
      <c r="B12" s="10" t="s">
        <v>57</v>
      </c>
      <c r="C12" s="9">
        <f>Kopsavilkums!E28</f>
        <v>0</v>
      </c>
    </row>
    <row r="13" spans="1:3" s="46" customFormat="1" ht="12.75">
      <c r="A13" s="45"/>
      <c r="B13" s="48" t="s">
        <v>21</v>
      </c>
      <c r="C13" s="49">
        <f>C12</f>
        <v>0</v>
      </c>
    </row>
    <row r="14" spans="1:3" s="46" customFormat="1" ht="12.75">
      <c r="A14" s="247" t="s">
        <v>50</v>
      </c>
      <c r="B14" s="247"/>
      <c r="C14" s="47">
        <f>ROUND(C13*21%,2)</f>
        <v>0</v>
      </c>
    </row>
    <row r="15" spans="1:4" s="46" customFormat="1" ht="12.75">
      <c r="A15" s="248" t="s">
        <v>826</v>
      </c>
      <c r="B15" s="248"/>
      <c r="C15" s="49">
        <f>SUM(C13:C14)</f>
        <v>0</v>
      </c>
      <c r="D15" s="220"/>
    </row>
    <row r="16" spans="1:3" s="46" customFormat="1" ht="12.75">
      <c r="A16" s="50"/>
      <c r="B16" s="50"/>
      <c r="C16" s="51"/>
    </row>
    <row r="17" spans="1:3" s="46" customFormat="1" ht="12.75">
      <c r="A17" s="50"/>
      <c r="B17" s="50"/>
      <c r="C17" s="51"/>
    </row>
    <row r="18" spans="1:3" s="46" customFormat="1" ht="12.75">
      <c r="A18" s="50"/>
      <c r="B18" s="50"/>
      <c r="C18" s="51"/>
    </row>
  </sheetData>
  <sheetProtection/>
  <mergeCells count="7">
    <mergeCell ref="A9:C9"/>
    <mergeCell ref="A14:B14"/>
    <mergeCell ref="A15:B15"/>
    <mergeCell ref="A2:C2"/>
    <mergeCell ref="A3:C3"/>
    <mergeCell ref="A5:C5"/>
    <mergeCell ref="A7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1"/>
  <sheetViews>
    <sheetView view="pageBreakPreview" zoomScale="85" zoomScaleNormal="85" zoomScaleSheetLayoutView="85" zoomScalePageLayoutView="0" workbookViewId="0" topLeftCell="A1">
      <selection activeCell="A7" sqref="A7:IV9"/>
    </sheetView>
  </sheetViews>
  <sheetFormatPr defaultColWidth="9.140625" defaultRowHeight="12.75"/>
  <cols>
    <col min="1" max="1" width="4.421875" style="36" customWidth="1"/>
    <col min="2" max="2" width="3.28125" style="36" customWidth="1"/>
    <col min="3" max="3" width="26.140625" style="36" customWidth="1"/>
    <col min="4" max="4" width="13.8515625" style="11" customWidth="1"/>
    <col min="5" max="5" width="9.00390625" style="11" customWidth="1"/>
    <col min="6" max="6" width="5.7109375" style="36" customWidth="1"/>
    <col min="7" max="7" width="9.8515625" style="36" customWidth="1"/>
    <col min="8" max="8" width="7.140625" style="98" customWidth="1"/>
    <col min="9" max="9" width="7.7109375" style="98" bestFit="1" customWidth="1"/>
    <col min="10" max="10" width="9.28125" style="36" bestFit="1" customWidth="1"/>
    <col min="11" max="11" width="10.57421875" style="53" customWidth="1"/>
    <col min="12" max="12" width="10.421875" style="36" customWidth="1"/>
    <col min="13" max="13" width="10.28125" style="36" customWidth="1"/>
    <col min="14" max="14" width="9.28125" style="98" bestFit="1" customWidth="1"/>
    <col min="15" max="15" width="11.8515625" style="36" customWidth="1"/>
    <col min="16" max="16" width="12.00390625" style="36" customWidth="1"/>
    <col min="17" max="17" width="10.421875" style="36" customWidth="1"/>
    <col min="18" max="18" width="12.28125" style="36" customWidth="1"/>
    <col min="19" max="19" width="9.140625" style="36" customWidth="1"/>
    <col min="20" max="20" width="9.57421875" style="36" bestFit="1" customWidth="1"/>
    <col min="21" max="16384" width="9.140625" style="36" customWidth="1"/>
  </cols>
  <sheetData>
    <row r="1" spans="1:23" s="13" customFormat="1" ht="12.75">
      <c r="A1" s="280" t="s">
        <v>823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14"/>
      <c r="T1" s="14"/>
      <c r="U1" s="14"/>
      <c r="V1" s="14"/>
      <c r="W1" s="14"/>
    </row>
    <row r="2" spans="1:18" s="13" customFormat="1" ht="12.75">
      <c r="A2" s="281" t="s">
        <v>791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8" s="13" customFormat="1" ht="12.75">
      <c r="A3" s="15" t="str">
        <f>VS!A3</f>
        <v>Būves nosaukums: Maltas 2. vidusskolas ēkas korpusa vienkāršota rekonstrukcija</v>
      </c>
      <c r="B3" s="15"/>
      <c r="C3" s="16"/>
      <c r="D3" s="18"/>
      <c r="E3" s="18"/>
      <c r="F3" s="17"/>
      <c r="G3" s="17"/>
      <c r="H3" s="92"/>
      <c r="I3" s="92"/>
      <c r="J3" s="16"/>
      <c r="K3" s="16"/>
      <c r="L3" s="16"/>
      <c r="M3" s="16"/>
      <c r="N3" s="92"/>
      <c r="O3" s="16"/>
      <c r="P3" s="16"/>
      <c r="Q3" s="16"/>
      <c r="R3" s="16"/>
    </row>
    <row r="4" spans="1:18" s="13" customFormat="1" ht="12.75">
      <c r="A4" s="15" t="str">
        <f>VS!A4</f>
        <v>Objekta nosaukums: Maltas 2. vidusskolas ēkas korpusa vienkāršota rekonstrukcija</v>
      </c>
      <c r="B4" s="15"/>
      <c r="C4" s="16"/>
      <c r="D4" s="18"/>
      <c r="E4" s="18"/>
      <c r="F4" s="17"/>
      <c r="G4" s="17"/>
      <c r="H4" s="92"/>
      <c r="I4" s="92"/>
      <c r="J4" s="16"/>
      <c r="K4" s="16"/>
      <c r="L4" s="16"/>
      <c r="M4" s="16"/>
      <c r="N4" s="92"/>
      <c r="O4" s="16"/>
      <c r="P4" s="16"/>
      <c r="Q4" s="16"/>
      <c r="R4" s="16"/>
    </row>
    <row r="5" spans="1:18" s="13" customFormat="1" ht="12.75">
      <c r="A5" s="15" t="str">
        <f>VS!A5</f>
        <v>Objekta adrese: Sporta iela 5, Malta, Maltas pag., Rēzeknes nov.</v>
      </c>
      <c r="B5" s="15"/>
      <c r="C5" s="16"/>
      <c r="D5" s="18"/>
      <c r="E5" s="18"/>
      <c r="F5" s="17"/>
      <c r="G5" s="17"/>
      <c r="H5" s="92"/>
      <c r="I5" s="92"/>
      <c r="J5" s="16"/>
      <c r="K5" s="16"/>
      <c r="L5" s="16"/>
      <c r="M5" s="16"/>
      <c r="N5" s="92"/>
      <c r="O5" s="16"/>
      <c r="P5" s="16"/>
      <c r="Q5" s="16"/>
      <c r="R5" s="16"/>
    </row>
    <row r="6" spans="1:18" s="13" customFormat="1" ht="12.75">
      <c r="A6" s="15" t="str">
        <f>VS!A6</f>
        <v>Pasūtījuma Nr.: </v>
      </c>
      <c r="B6" s="15"/>
      <c r="C6" s="16"/>
      <c r="D6" s="18"/>
      <c r="E6" s="18"/>
      <c r="F6" s="17"/>
      <c r="G6" s="17"/>
      <c r="H6" s="92"/>
      <c r="I6" s="92"/>
      <c r="J6" s="16"/>
      <c r="K6" s="16"/>
      <c r="L6" s="16"/>
      <c r="M6" s="16"/>
      <c r="N6" s="92"/>
      <c r="O6" s="16"/>
      <c r="P6" s="16"/>
      <c r="Q6" s="16"/>
      <c r="R6" s="16"/>
    </row>
    <row r="7" spans="1:18" s="13" customFormat="1" ht="12.75">
      <c r="A7" s="284" t="s">
        <v>33</v>
      </c>
      <c r="B7" s="284" t="s">
        <v>34</v>
      </c>
      <c r="C7" s="288" t="s">
        <v>28</v>
      </c>
      <c r="D7" s="289"/>
      <c r="E7" s="292"/>
      <c r="F7" s="284" t="s">
        <v>29</v>
      </c>
      <c r="G7" s="286" t="s">
        <v>30</v>
      </c>
      <c r="H7" s="253" t="s">
        <v>35</v>
      </c>
      <c r="I7" s="253"/>
      <c r="J7" s="253"/>
      <c r="K7" s="253"/>
      <c r="L7" s="253"/>
      <c r="M7" s="253"/>
      <c r="N7" s="253" t="s">
        <v>31</v>
      </c>
      <c r="O7" s="253"/>
      <c r="P7" s="253"/>
      <c r="Q7" s="253"/>
      <c r="R7" s="253"/>
    </row>
    <row r="8" spans="1:18" s="13" customFormat="1" ht="63.75">
      <c r="A8" s="285"/>
      <c r="B8" s="285"/>
      <c r="C8" s="290"/>
      <c r="D8" s="291"/>
      <c r="E8" s="293"/>
      <c r="F8" s="285"/>
      <c r="G8" s="286"/>
      <c r="H8" s="93" t="s">
        <v>36</v>
      </c>
      <c r="I8" s="93" t="s">
        <v>37</v>
      </c>
      <c r="J8" s="61" t="s">
        <v>15</v>
      </c>
      <c r="K8" s="61" t="s">
        <v>16</v>
      </c>
      <c r="L8" s="61" t="s">
        <v>17</v>
      </c>
      <c r="M8" s="61" t="s">
        <v>18</v>
      </c>
      <c r="N8" s="93" t="s">
        <v>19</v>
      </c>
      <c r="O8" s="61" t="s">
        <v>15</v>
      </c>
      <c r="P8" s="61" t="s">
        <v>16</v>
      </c>
      <c r="Q8" s="61" t="s">
        <v>17</v>
      </c>
      <c r="R8" s="61" t="s">
        <v>20</v>
      </c>
    </row>
    <row r="9" spans="1:18" s="53" customFormat="1" ht="38.25">
      <c r="A9" s="65">
        <v>1</v>
      </c>
      <c r="B9" s="2"/>
      <c r="C9" s="119" t="s">
        <v>399</v>
      </c>
      <c r="D9" s="121"/>
      <c r="E9" s="122"/>
      <c r="F9" s="78"/>
      <c r="G9" s="79"/>
      <c r="H9" s="108"/>
      <c r="I9" s="108"/>
      <c r="J9" s="80"/>
      <c r="K9" s="80"/>
      <c r="L9" s="81"/>
      <c r="M9" s="5">
        <f>ROUND(J9+K9+L9,2)</f>
        <v>0</v>
      </c>
      <c r="N9" s="99">
        <f>ROUND(H9*G9,2)</f>
        <v>0</v>
      </c>
      <c r="O9" s="54">
        <f>ROUND(J9*G9,2)</f>
        <v>0</v>
      </c>
      <c r="P9" s="54">
        <f>ROUND(K9*G9,2)</f>
        <v>0</v>
      </c>
      <c r="Q9" s="54">
        <f>ROUND(L9*G9,2)</f>
        <v>0</v>
      </c>
      <c r="R9" s="5">
        <f>ROUND(O9+P9+Q9,2)</f>
        <v>0</v>
      </c>
    </row>
    <row r="10" spans="1:20" s="53" customFormat="1" ht="25.5">
      <c r="A10" s="66">
        <v>2</v>
      </c>
      <c r="B10" s="2"/>
      <c r="C10" s="140" t="s">
        <v>418</v>
      </c>
      <c r="D10" s="137" t="s">
        <v>400</v>
      </c>
      <c r="E10" s="138" t="s">
        <v>439</v>
      </c>
      <c r="F10" s="83" t="s">
        <v>222</v>
      </c>
      <c r="G10" s="84">
        <v>1</v>
      </c>
      <c r="H10" s="108"/>
      <c r="I10" s="108"/>
      <c r="J10" s="55"/>
      <c r="K10" s="85"/>
      <c r="L10" s="85"/>
      <c r="M10" s="5">
        <f>ROUND(J10+K10+L10,2)</f>
        <v>0</v>
      </c>
      <c r="N10" s="99">
        <f>ROUND(H10*G10,2)</f>
        <v>0</v>
      </c>
      <c r="O10" s="54">
        <f>ROUND(J10*G10,2)</f>
        <v>0</v>
      </c>
      <c r="P10" s="54">
        <f>ROUND(K10*G10,2)</f>
        <v>0</v>
      </c>
      <c r="Q10" s="54">
        <f>ROUND(L10*G10,2)</f>
        <v>0</v>
      </c>
      <c r="R10" s="5">
        <f>ROUND(O10+P10+Q10,2)</f>
        <v>0</v>
      </c>
      <c r="T10" s="112"/>
    </row>
    <row r="11" spans="1:20" s="133" customFormat="1" ht="25.5">
      <c r="A11" s="132">
        <v>3</v>
      </c>
      <c r="B11" s="2"/>
      <c r="C11" s="140" t="s">
        <v>419</v>
      </c>
      <c r="D11" s="137" t="s">
        <v>401</v>
      </c>
      <c r="E11" s="138" t="s">
        <v>439</v>
      </c>
      <c r="F11" s="83" t="s">
        <v>162</v>
      </c>
      <c r="G11" s="84">
        <v>4</v>
      </c>
      <c r="H11" s="108"/>
      <c r="I11" s="108"/>
      <c r="J11" s="55"/>
      <c r="K11" s="85"/>
      <c r="L11" s="85"/>
      <c r="M11" s="5">
        <f aca="true" t="shared" si="0" ref="M11:M43">ROUND(J11+K11+L11,2)</f>
        <v>0</v>
      </c>
      <c r="N11" s="99">
        <f aca="true" t="shared" si="1" ref="N11:N43">ROUND(H11*G11,2)</f>
        <v>0</v>
      </c>
      <c r="O11" s="54">
        <f aca="true" t="shared" si="2" ref="O11:O43">ROUND(J11*G11,2)</f>
        <v>0</v>
      </c>
      <c r="P11" s="54">
        <f aca="true" t="shared" si="3" ref="P11:P43">ROUND(K11*G11,2)</f>
        <v>0</v>
      </c>
      <c r="Q11" s="54">
        <f aca="true" t="shared" si="4" ref="Q11:Q43">ROUND(L11*G11,2)</f>
        <v>0</v>
      </c>
      <c r="R11" s="5">
        <f aca="true" t="shared" si="5" ref="R11:R43">ROUND(O11+P11+Q11,2)</f>
        <v>0</v>
      </c>
      <c r="T11" s="200"/>
    </row>
    <row r="12" spans="1:20" s="133" customFormat="1" ht="25.5">
      <c r="A12" s="132">
        <v>4</v>
      </c>
      <c r="B12" s="2"/>
      <c r="C12" s="140" t="s">
        <v>420</v>
      </c>
      <c r="D12" s="137"/>
      <c r="E12" s="138" t="s">
        <v>439</v>
      </c>
      <c r="F12" s="83" t="s">
        <v>222</v>
      </c>
      <c r="G12" s="84">
        <v>1</v>
      </c>
      <c r="H12" s="108"/>
      <c r="I12" s="108"/>
      <c r="J12" s="55"/>
      <c r="K12" s="85"/>
      <c r="L12" s="85"/>
      <c r="M12" s="5">
        <f t="shared" si="0"/>
        <v>0</v>
      </c>
      <c r="N12" s="99">
        <f t="shared" si="1"/>
        <v>0</v>
      </c>
      <c r="O12" s="54">
        <f t="shared" si="2"/>
        <v>0</v>
      </c>
      <c r="P12" s="54">
        <f t="shared" si="3"/>
        <v>0</v>
      </c>
      <c r="Q12" s="54">
        <f t="shared" si="4"/>
        <v>0</v>
      </c>
      <c r="R12" s="5">
        <f t="shared" si="5"/>
        <v>0</v>
      </c>
      <c r="T12" s="200"/>
    </row>
    <row r="13" spans="1:20" s="133" customFormat="1" ht="12.75">
      <c r="A13" s="132">
        <v>5</v>
      </c>
      <c r="B13" s="2"/>
      <c r="C13" s="140" t="s">
        <v>421</v>
      </c>
      <c r="D13" s="137" t="s">
        <v>402</v>
      </c>
      <c r="E13" s="138"/>
      <c r="F13" s="83" t="s">
        <v>162</v>
      </c>
      <c r="G13" s="84">
        <v>2</v>
      </c>
      <c r="H13" s="108"/>
      <c r="I13" s="108"/>
      <c r="J13" s="55"/>
      <c r="K13" s="85"/>
      <c r="L13" s="85"/>
      <c r="M13" s="5">
        <f t="shared" si="0"/>
        <v>0</v>
      </c>
      <c r="N13" s="99">
        <f t="shared" si="1"/>
        <v>0</v>
      </c>
      <c r="O13" s="54">
        <f t="shared" si="2"/>
        <v>0</v>
      </c>
      <c r="P13" s="54">
        <f t="shared" si="3"/>
        <v>0</v>
      </c>
      <c r="Q13" s="54">
        <f t="shared" si="4"/>
        <v>0</v>
      </c>
      <c r="R13" s="5">
        <f t="shared" si="5"/>
        <v>0</v>
      </c>
      <c r="T13" s="200"/>
    </row>
    <row r="14" spans="1:20" s="133" customFormat="1" ht="25.5">
      <c r="A14" s="132">
        <v>6</v>
      </c>
      <c r="B14" s="2"/>
      <c r="C14" s="140" t="s">
        <v>422</v>
      </c>
      <c r="D14" s="137"/>
      <c r="E14" s="138"/>
      <c r="F14" s="83" t="s">
        <v>162</v>
      </c>
      <c r="G14" s="84">
        <v>1</v>
      </c>
      <c r="H14" s="108"/>
      <c r="I14" s="108"/>
      <c r="J14" s="55"/>
      <c r="K14" s="85"/>
      <c r="L14" s="85"/>
      <c r="M14" s="5">
        <f t="shared" si="0"/>
        <v>0</v>
      </c>
      <c r="N14" s="99">
        <f t="shared" si="1"/>
        <v>0</v>
      </c>
      <c r="O14" s="54">
        <f t="shared" si="2"/>
        <v>0</v>
      </c>
      <c r="P14" s="54">
        <f t="shared" si="3"/>
        <v>0</v>
      </c>
      <c r="Q14" s="54">
        <f t="shared" si="4"/>
        <v>0</v>
      </c>
      <c r="R14" s="5">
        <f t="shared" si="5"/>
        <v>0</v>
      </c>
      <c r="T14" s="200"/>
    </row>
    <row r="15" spans="1:20" s="133" customFormat="1" ht="25.5">
      <c r="A15" s="132">
        <v>7</v>
      </c>
      <c r="B15" s="2"/>
      <c r="C15" s="140" t="s">
        <v>388</v>
      </c>
      <c r="D15" s="137" t="s">
        <v>403</v>
      </c>
      <c r="E15" s="138"/>
      <c r="F15" s="83" t="s">
        <v>222</v>
      </c>
      <c r="G15" s="84">
        <v>1</v>
      </c>
      <c r="H15" s="108"/>
      <c r="I15" s="108"/>
      <c r="J15" s="55"/>
      <c r="K15" s="85"/>
      <c r="L15" s="85"/>
      <c r="M15" s="5">
        <f t="shared" si="0"/>
        <v>0</v>
      </c>
      <c r="N15" s="99">
        <f t="shared" si="1"/>
        <v>0</v>
      </c>
      <c r="O15" s="54">
        <f t="shared" si="2"/>
        <v>0</v>
      </c>
      <c r="P15" s="54">
        <f t="shared" si="3"/>
        <v>0</v>
      </c>
      <c r="Q15" s="54">
        <f t="shared" si="4"/>
        <v>0</v>
      </c>
      <c r="R15" s="5">
        <f t="shared" si="5"/>
        <v>0</v>
      </c>
      <c r="T15" s="200"/>
    </row>
    <row r="16" spans="1:20" s="133" customFormat="1" ht="12.75">
      <c r="A16" s="132">
        <v>8</v>
      </c>
      <c r="B16" s="2"/>
      <c r="C16" s="140" t="s">
        <v>421</v>
      </c>
      <c r="D16" s="137" t="s">
        <v>404</v>
      </c>
      <c r="E16" s="138"/>
      <c r="F16" s="83" t="s">
        <v>162</v>
      </c>
      <c r="G16" s="84">
        <v>1</v>
      </c>
      <c r="H16" s="108"/>
      <c r="I16" s="108"/>
      <c r="J16" s="55"/>
      <c r="K16" s="85"/>
      <c r="L16" s="85"/>
      <c r="M16" s="5">
        <f t="shared" si="0"/>
        <v>0</v>
      </c>
      <c r="N16" s="99">
        <f t="shared" si="1"/>
        <v>0</v>
      </c>
      <c r="O16" s="54">
        <f t="shared" si="2"/>
        <v>0</v>
      </c>
      <c r="P16" s="54">
        <f t="shared" si="3"/>
        <v>0</v>
      </c>
      <c r="Q16" s="54">
        <f t="shared" si="4"/>
        <v>0</v>
      </c>
      <c r="R16" s="5">
        <f t="shared" si="5"/>
        <v>0</v>
      </c>
      <c r="T16" s="200"/>
    </row>
    <row r="17" spans="1:20" s="133" customFormat="1" ht="12.75">
      <c r="A17" s="132">
        <v>9</v>
      </c>
      <c r="B17" s="2"/>
      <c r="C17" s="140" t="s">
        <v>423</v>
      </c>
      <c r="D17" s="137" t="s">
        <v>405</v>
      </c>
      <c r="E17" s="138" t="s">
        <v>440</v>
      </c>
      <c r="F17" s="83" t="s">
        <v>222</v>
      </c>
      <c r="G17" s="84">
        <v>1</v>
      </c>
      <c r="H17" s="108"/>
      <c r="I17" s="108"/>
      <c r="J17" s="55"/>
      <c r="K17" s="85"/>
      <c r="L17" s="85"/>
      <c r="M17" s="5">
        <f t="shared" si="0"/>
        <v>0</v>
      </c>
      <c r="N17" s="99">
        <f t="shared" si="1"/>
        <v>0</v>
      </c>
      <c r="O17" s="54">
        <f t="shared" si="2"/>
        <v>0</v>
      </c>
      <c r="P17" s="54">
        <f t="shared" si="3"/>
        <v>0</v>
      </c>
      <c r="Q17" s="54">
        <f t="shared" si="4"/>
        <v>0</v>
      </c>
      <c r="R17" s="5">
        <f t="shared" si="5"/>
        <v>0</v>
      </c>
      <c r="T17" s="200"/>
    </row>
    <row r="18" spans="1:20" s="133" customFormat="1" ht="38.25">
      <c r="A18" s="132">
        <v>10</v>
      </c>
      <c r="B18" s="2"/>
      <c r="C18" s="140" t="s">
        <v>424</v>
      </c>
      <c r="D18" s="137" t="s">
        <v>406</v>
      </c>
      <c r="E18" s="144"/>
      <c r="F18" s="83" t="s">
        <v>222</v>
      </c>
      <c r="G18" s="84">
        <v>1</v>
      </c>
      <c r="H18" s="108"/>
      <c r="I18" s="108"/>
      <c r="J18" s="55"/>
      <c r="K18" s="85"/>
      <c r="L18" s="85"/>
      <c r="M18" s="5">
        <f t="shared" si="0"/>
        <v>0</v>
      </c>
      <c r="N18" s="99">
        <f t="shared" si="1"/>
        <v>0</v>
      </c>
      <c r="O18" s="54">
        <f t="shared" si="2"/>
        <v>0</v>
      </c>
      <c r="P18" s="54">
        <f t="shared" si="3"/>
        <v>0</v>
      </c>
      <c r="Q18" s="54">
        <f t="shared" si="4"/>
        <v>0</v>
      </c>
      <c r="R18" s="5">
        <f t="shared" si="5"/>
        <v>0</v>
      </c>
      <c r="T18" s="200"/>
    </row>
    <row r="19" spans="1:20" s="133" customFormat="1" ht="12.75">
      <c r="A19" s="132">
        <v>11</v>
      </c>
      <c r="B19" s="2"/>
      <c r="C19" s="141" t="s">
        <v>425</v>
      </c>
      <c r="D19" s="146"/>
      <c r="E19" s="147"/>
      <c r="F19" s="201" t="s">
        <v>222</v>
      </c>
      <c r="G19" s="72">
        <v>1</v>
      </c>
      <c r="H19" s="108"/>
      <c r="I19" s="108"/>
      <c r="J19" s="5"/>
      <c r="K19" s="5"/>
      <c r="L19" s="5"/>
      <c r="M19" s="5">
        <f t="shared" si="0"/>
        <v>0</v>
      </c>
      <c r="N19" s="99">
        <f t="shared" si="1"/>
        <v>0</v>
      </c>
      <c r="O19" s="54">
        <f t="shared" si="2"/>
        <v>0</v>
      </c>
      <c r="P19" s="54">
        <f t="shared" si="3"/>
        <v>0</v>
      </c>
      <c r="Q19" s="54">
        <f t="shared" si="4"/>
        <v>0</v>
      </c>
      <c r="R19" s="5">
        <f t="shared" si="5"/>
        <v>0</v>
      </c>
      <c r="T19" s="200"/>
    </row>
    <row r="20" spans="1:20" s="133" customFormat="1" ht="25.5">
      <c r="A20" s="132">
        <v>12</v>
      </c>
      <c r="B20" s="2"/>
      <c r="C20" s="141" t="s">
        <v>426</v>
      </c>
      <c r="D20" s="146" t="s">
        <v>407</v>
      </c>
      <c r="E20" s="147"/>
      <c r="F20" s="201" t="s">
        <v>162</v>
      </c>
      <c r="G20" s="72">
        <v>97</v>
      </c>
      <c r="H20" s="108"/>
      <c r="I20" s="108"/>
      <c r="J20" s="5"/>
      <c r="K20" s="5"/>
      <c r="L20" s="5"/>
      <c r="M20" s="5">
        <f t="shared" si="0"/>
        <v>0</v>
      </c>
      <c r="N20" s="99">
        <f t="shared" si="1"/>
        <v>0</v>
      </c>
      <c r="O20" s="54">
        <f t="shared" si="2"/>
        <v>0</v>
      </c>
      <c r="P20" s="54">
        <f t="shared" si="3"/>
        <v>0</v>
      </c>
      <c r="Q20" s="54">
        <f t="shared" si="4"/>
        <v>0</v>
      </c>
      <c r="R20" s="5">
        <f t="shared" si="5"/>
        <v>0</v>
      </c>
      <c r="T20" s="200"/>
    </row>
    <row r="21" spans="1:20" s="133" customFormat="1" ht="25.5">
      <c r="A21" s="132">
        <v>13</v>
      </c>
      <c r="B21" s="2"/>
      <c r="C21" s="141" t="s">
        <v>427</v>
      </c>
      <c r="D21" s="146" t="s">
        <v>408</v>
      </c>
      <c r="E21" s="147"/>
      <c r="F21" s="201" t="s">
        <v>162</v>
      </c>
      <c r="G21" s="72">
        <v>2</v>
      </c>
      <c r="H21" s="108"/>
      <c r="I21" s="108"/>
      <c r="J21" s="5"/>
      <c r="K21" s="5"/>
      <c r="L21" s="5"/>
      <c r="M21" s="5">
        <f t="shared" si="0"/>
        <v>0</v>
      </c>
      <c r="N21" s="99">
        <f t="shared" si="1"/>
        <v>0</v>
      </c>
      <c r="O21" s="54">
        <f t="shared" si="2"/>
        <v>0</v>
      </c>
      <c r="P21" s="54">
        <f t="shared" si="3"/>
        <v>0</v>
      </c>
      <c r="Q21" s="54">
        <f t="shared" si="4"/>
        <v>0</v>
      </c>
      <c r="R21" s="5">
        <f t="shared" si="5"/>
        <v>0</v>
      </c>
      <c r="T21" s="200"/>
    </row>
    <row r="22" spans="1:20" s="133" customFormat="1" ht="25.5">
      <c r="A22" s="132">
        <v>14</v>
      </c>
      <c r="B22" s="2"/>
      <c r="C22" s="141" t="s">
        <v>428</v>
      </c>
      <c r="D22" s="146" t="s">
        <v>409</v>
      </c>
      <c r="E22" s="147"/>
      <c r="F22" s="202" t="s">
        <v>162</v>
      </c>
      <c r="G22" s="203">
        <v>15</v>
      </c>
      <c r="H22" s="199"/>
      <c r="I22" s="199"/>
      <c r="J22" s="55"/>
      <c r="K22" s="87"/>
      <c r="L22" s="55"/>
      <c r="M22" s="5">
        <f t="shared" si="0"/>
        <v>0</v>
      </c>
      <c r="N22" s="99">
        <f t="shared" si="1"/>
        <v>0</v>
      </c>
      <c r="O22" s="54">
        <f t="shared" si="2"/>
        <v>0</v>
      </c>
      <c r="P22" s="54">
        <f t="shared" si="3"/>
        <v>0</v>
      </c>
      <c r="Q22" s="54">
        <f t="shared" si="4"/>
        <v>0</v>
      </c>
      <c r="R22" s="5">
        <f t="shared" si="5"/>
        <v>0</v>
      </c>
      <c r="T22" s="200"/>
    </row>
    <row r="23" spans="1:20" s="133" customFormat="1" ht="12.75">
      <c r="A23" s="132">
        <v>15</v>
      </c>
      <c r="B23" s="2"/>
      <c r="C23" s="141" t="s">
        <v>429</v>
      </c>
      <c r="D23" s="146" t="s">
        <v>410</v>
      </c>
      <c r="E23" s="147"/>
      <c r="F23" s="202" t="s">
        <v>162</v>
      </c>
      <c r="G23" s="203">
        <v>18</v>
      </c>
      <c r="H23" s="105"/>
      <c r="I23" s="105"/>
      <c r="J23" s="55"/>
      <c r="K23" s="87"/>
      <c r="L23" s="5"/>
      <c r="M23" s="5">
        <f t="shared" si="0"/>
        <v>0</v>
      </c>
      <c r="N23" s="99">
        <f t="shared" si="1"/>
        <v>0</v>
      </c>
      <c r="O23" s="54">
        <f t="shared" si="2"/>
        <v>0</v>
      </c>
      <c r="P23" s="54">
        <f t="shared" si="3"/>
        <v>0</v>
      </c>
      <c r="Q23" s="54">
        <f t="shared" si="4"/>
        <v>0</v>
      </c>
      <c r="R23" s="5">
        <f t="shared" si="5"/>
        <v>0</v>
      </c>
      <c r="T23" s="200"/>
    </row>
    <row r="24" spans="1:20" s="133" customFormat="1" ht="25.5">
      <c r="A24" s="132">
        <v>16</v>
      </c>
      <c r="B24" s="2"/>
      <c r="C24" s="142" t="s">
        <v>430</v>
      </c>
      <c r="D24" s="148" t="s">
        <v>411</v>
      </c>
      <c r="E24" s="114" t="s">
        <v>441</v>
      </c>
      <c r="F24" s="2" t="s">
        <v>162</v>
      </c>
      <c r="G24" s="4">
        <v>1</v>
      </c>
      <c r="H24" s="199"/>
      <c r="I24" s="199"/>
      <c r="J24" s="5"/>
      <c r="K24" s="5"/>
      <c r="L24" s="5"/>
      <c r="M24" s="5">
        <f t="shared" si="0"/>
        <v>0</v>
      </c>
      <c r="N24" s="99">
        <f t="shared" si="1"/>
        <v>0</v>
      </c>
      <c r="O24" s="54">
        <f t="shared" si="2"/>
        <v>0</v>
      </c>
      <c r="P24" s="54">
        <f t="shared" si="3"/>
        <v>0</v>
      </c>
      <c r="Q24" s="54">
        <f t="shared" si="4"/>
        <v>0</v>
      </c>
      <c r="R24" s="5">
        <f t="shared" si="5"/>
        <v>0</v>
      </c>
      <c r="T24" s="200"/>
    </row>
    <row r="25" spans="1:20" s="133" customFormat="1" ht="38.25">
      <c r="A25" s="132">
        <v>17</v>
      </c>
      <c r="B25" s="2"/>
      <c r="C25" s="142" t="s">
        <v>431</v>
      </c>
      <c r="D25" s="148" t="s">
        <v>412</v>
      </c>
      <c r="E25" s="114"/>
      <c r="F25" s="2" t="s">
        <v>47</v>
      </c>
      <c r="G25" s="4">
        <v>2500</v>
      </c>
      <c r="H25" s="108"/>
      <c r="I25" s="108"/>
      <c r="J25" s="55"/>
      <c r="K25" s="88"/>
      <c r="L25" s="88"/>
      <c r="M25" s="5">
        <f t="shared" si="0"/>
        <v>0</v>
      </c>
      <c r="N25" s="99">
        <f t="shared" si="1"/>
        <v>0</v>
      </c>
      <c r="O25" s="54">
        <f t="shared" si="2"/>
        <v>0</v>
      </c>
      <c r="P25" s="54">
        <f t="shared" si="3"/>
        <v>0</v>
      </c>
      <c r="Q25" s="54">
        <f t="shared" si="4"/>
        <v>0</v>
      </c>
      <c r="R25" s="5">
        <f t="shared" si="5"/>
        <v>0</v>
      </c>
      <c r="T25" s="200"/>
    </row>
    <row r="26" spans="1:20" s="133" customFormat="1" ht="12.75">
      <c r="A26" s="132">
        <v>18</v>
      </c>
      <c r="B26" s="2"/>
      <c r="C26" s="142" t="s">
        <v>271</v>
      </c>
      <c r="D26" s="148" t="s">
        <v>351</v>
      </c>
      <c r="E26" s="114"/>
      <c r="F26" s="2" t="s">
        <v>47</v>
      </c>
      <c r="G26" s="4">
        <v>2000</v>
      </c>
      <c r="H26" s="108"/>
      <c r="I26" s="108"/>
      <c r="J26" s="196"/>
      <c r="K26" s="197"/>
      <c r="L26" s="197"/>
      <c r="M26" s="5">
        <f t="shared" si="0"/>
        <v>0</v>
      </c>
      <c r="N26" s="99">
        <f t="shared" si="1"/>
        <v>0</v>
      </c>
      <c r="O26" s="54">
        <f t="shared" si="2"/>
        <v>0</v>
      </c>
      <c r="P26" s="54">
        <f t="shared" si="3"/>
        <v>0</v>
      </c>
      <c r="Q26" s="54">
        <f t="shared" si="4"/>
        <v>0</v>
      </c>
      <c r="R26" s="5">
        <f t="shared" si="5"/>
        <v>0</v>
      </c>
      <c r="T26" s="200"/>
    </row>
    <row r="27" spans="1:20" s="133" customFormat="1" ht="25.5">
      <c r="A27" s="132">
        <v>19</v>
      </c>
      <c r="B27" s="2"/>
      <c r="C27" s="142" t="s">
        <v>432</v>
      </c>
      <c r="D27" s="148"/>
      <c r="E27" s="114"/>
      <c r="F27" s="2" t="s">
        <v>222</v>
      </c>
      <c r="G27" s="4">
        <v>1</v>
      </c>
      <c r="H27" s="105"/>
      <c r="I27" s="105"/>
      <c r="J27" s="55"/>
      <c r="K27" s="87"/>
      <c r="L27" s="87"/>
      <c r="M27" s="5">
        <f t="shared" si="0"/>
        <v>0</v>
      </c>
      <c r="N27" s="99">
        <f t="shared" si="1"/>
        <v>0</v>
      </c>
      <c r="O27" s="54">
        <f t="shared" si="2"/>
        <v>0</v>
      </c>
      <c r="P27" s="54">
        <f t="shared" si="3"/>
        <v>0</v>
      </c>
      <c r="Q27" s="54">
        <f t="shared" si="4"/>
        <v>0</v>
      </c>
      <c r="R27" s="5">
        <f t="shared" si="5"/>
        <v>0</v>
      </c>
      <c r="T27" s="200"/>
    </row>
    <row r="28" spans="1:20" s="133" customFormat="1" ht="38.25">
      <c r="A28" s="132">
        <v>20</v>
      </c>
      <c r="B28" s="2"/>
      <c r="C28" s="142" t="s">
        <v>433</v>
      </c>
      <c r="D28" s="148"/>
      <c r="E28" s="114"/>
      <c r="F28" s="2" t="s">
        <v>438</v>
      </c>
      <c r="G28" s="4">
        <v>1</v>
      </c>
      <c r="H28" s="108"/>
      <c r="I28" s="108"/>
      <c r="J28" s="55"/>
      <c r="K28" s="87"/>
      <c r="L28" s="87"/>
      <c r="M28" s="5">
        <f t="shared" si="0"/>
        <v>0</v>
      </c>
      <c r="N28" s="99">
        <f t="shared" si="1"/>
        <v>0</v>
      </c>
      <c r="O28" s="54">
        <f t="shared" si="2"/>
        <v>0</v>
      </c>
      <c r="P28" s="54">
        <f t="shared" si="3"/>
        <v>0</v>
      </c>
      <c r="Q28" s="54">
        <f t="shared" si="4"/>
        <v>0</v>
      </c>
      <c r="R28" s="5">
        <f t="shared" si="5"/>
        <v>0</v>
      </c>
      <c r="T28" s="200"/>
    </row>
    <row r="29" spans="1:20" s="133" customFormat="1" ht="38.25">
      <c r="A29" s="132">
        <v>21</v>
      </c>
      <c r="B29" s="2"/>
      <c r="C29" s="140" t="s">
        <v>434</v>
      </c>
      <c r="D29" s="137"/>
      <c r="E29" s="138"/>
      <c r="F29" s="83" t="s">
        <v>438</v>
      </c>
      <c r="G29" s="84">
        <v>1</v>
      </c>
      <c r="H29" s="108"/>
      <c r="I29" s="108"/>
      <c r="J29" s="55"/>
      <c r="K29" s="85"/>
      <c r="L29" s="85"/>
      <c r="M29" s="5">
        <f t="shared" si="0"/>
        <v>0</v>
      </c>
      <c r="N29" s="99">
        <f t="shared" si="1"/>
        <v>0</v>
      </c>
      <c r="O29" s="54">
        <f t="shared" si="2"/>
        <v>0</v>
      </c>
      <c r="P29" s="54">
        <f t="shared" si="3"/>
        <v>0</v>
      </c>
      <c r="Q29" s="54">
        <f t="shared" si="4"/>
        <v>0</v>
      </c>
      <c r="R29" s="5">
        <f t="shared" si="5"/>
        <v>0</v>
      </c>
      <c r="T29" s="200"/>
    </row>
    <row r="30" spans="1:20" s="133" customFormat="1" ht="12.75">
      <c r="A30" s="132">
        <v>22</v>
      </c>
      <c r="B30" s="2"/>
      <c r="C30" s="140" t="s">
        <v>186</v>
      </c>
      <c r="D30" s="139"/>
      <c r="E30" s="144"/>
      <c r="F30" s="83" t="s">
        <v>222</v>
      </c>
      <c r="G30" s="84">
        <v>1</v>
      </c>
      <c r="H30" s="199"/>
      <c r="I30" s="199"/>
      <c r="J30" s="55"/>
      <c r="K30" s="85"/>
      <c r="L30" s="85"/>
      <c r="M30" s="5">
        <f t="shared" si="0"/>
        <v>0</v>
      </c>
      <c r="N30" s="99">
        <f t="shared" si="1"/>
        <v>0</v>
      </c>
      <c r="O30" s="54">
        <f t="shared" si="2"/>
        <v>0</v>
      </c>
      <c r="P30" s="54">
        <f t="shared" si="3"/>
        <v>0</v>
      </c>
      <c r="Q30" s="54">
        <f t="shared" si="4"/>
        <v>0</v>
      </c>
      <c r="R30" s="5">
        <f t="shared" si="5"/>
        <v>0</v>
      </c>
      <c r="T30" s="200"/>
    </row>
    <row r="31" spans="1:20" s="133" customFormat="1" ht="25.5">
      <c r="A31" s="132">
        <v>23</v>
      </c>
      <c r="B31" s="2"/>
      <c r="C31" s="143" t="s">
        <v>413</v>
      </c>
      <c r="D31" s="148"/>
      <c r="E31" s="114"/>
      <c r="F31" s="2"/>
      <c r="G31" s="157"/>
      <c r="H31" s="199"/>
      <c r="I31" s="199"/>
      <c r="J31" s="55"/>
      <c r="K31" s="55"/>
      <c r="L31" s="55"/>
      <c r="M31" s="5">
        <f t="shared" si="0"/>
        <v>0</v>
      </c>
      <c r="N31" s="99">
        <f t="shared" si="1"/>
        <v>0</v>
      </c>
      <c r="O31" s="54">
        <f t="shared" si="2"/>
        <v>0</v>
      </c>
      <c r="P31" s="54">
        <f t="shared" si="3"/>
        <v>0</v>
      </c>
      <c r="Q31" s="54">
        <f t="shared" si="4"/>
        <v>0</v>
      </c>
      <c r="R31" s="5">
        <f t="shared" si="5"/>
        <v>0</v>
      </c>
      <c r="T31" s="200"/>
    </row>
    <row r="32" spans="1:20" s="133" customFormat="1" ht="25.5">
      <c r="A32" s="132">
        <v>24</v>
      </c>
      <c r="B32" s="2"/>
      <c r="C32" s="115" t="s">
        <v>435</v>
      </c>
      <c r="D32" s="148"/>
      <c r="E32" s="114" t="s">
        <v>442</v>
      </c>
      <c r="F32" s="2" t="s">
        <v>222</v>
      </c>
      <c r="G32" s="4">
        <v>1</v>
      </c>
      <c r="H32" s="108"/>
      <c r="I32" s="108"/>
      <c r="J32" s="196"/>
      <c r="K32" s="197"/>
      <c r="L32" s="197"/>
      <c r="M32" s="5">
        <f t="shared" si="0"/>
        <v>0</v>
      </c>
      <c r="N32" s="99">
        <f t="shared" si="1"/>
        <v>0</v>
      </c>
      <c r="O32" s="54">
        <f t="shared" si="2"/>
        <v>0</v>
      </c>
      <c r="P32" s="54">
        <f t="shared" si="3"/>
        <v>0</v>
      </c>
      <c r="Q32" s="54">
        <f t="shared" si="4"/>
        <v>0</v>
      </c>
      <c r="R32" s="5">
        <f t="shared" si="5"/>
        <v>0</v>
      </c>
      <c r="T32" s="200"/>
    </row>
    <row r="33" spans="1:20" s="133" customFormat="1" ht="25.5">
      <c r="A33" s="132">
        <v>25</v>
      </c>
      <c r="B33" s="2"/>
      <c r="C33" s="115" t="s">
        <v>436</v>
      </c>
      <c r="D33" s="148" t="s">
        <v>414</v>
      </c>
      <c r="E33" s="114"/>
      <c r="F33" s="2" t="s">
        <v>162</v>
      </c>
      <c r="G33" s="4">
        <v>8</v>
      </c>
      <c r="H33" s="108"/>
      <c r="I33" s="108"/>
      <c r="J33" s="196"/>
      <c r="K33" s="197"/>
      <c r="L33" s="197"/>
      <c r="M33" s="5">
        <f t="shared" si="0"/>
        <v>0</v>
      </c>
      <c r="N33" s="99">
        <f t="shared" si="1"/>
        <v>0</v>
      </c>
      <c r="O33" s="54">
        <f t="shared" si="2"/>
        <v>0</v>
      </c>
      <c r="P33" s="54">
        <f t="shared" si="3"/>
        <v>0</v>
      </c>
      <c r="Q33" s="54">
        <f t="shared" si="4"/>
        <v>0</v>
      </c>
      <c r="R33" s="5">
        <f t="shared" si="5"/>
        <v>0</v>
      </c>
      <c r="T33" s="200"/>
    </row>
    <row r="34" spans="1:20" s="133" customFormat="1" ht="25.5">
      <c r="A34" s="132">
        <v>26</v>
      </c>
      <c r="B34" s="2"/>
      <c r="C34" s="115" t="s">
        <v>323</v>
      </c>
      <c r="D34" s="148" t="s">
        <v>415</v>
      </c>
      <c r="E34" s="114"/>
      <c r="F34" s="2" t="s">
        <v>47</v>
      </c>
      <c r="G34" s="4">
        <v>170</v>
      </c>
      <c r="H34" s="108"/>
      <c r="I34" s="108"/>
      <c r="J34" s="196"/>
      <c r="K34" s="197"/>
      <c r="L34" s="197"/>
      <c r="M34" s="5">
        <f t="shared" si="0"/>
        <v>0</v>
      </c>
      <c r="N34" s="99">
        <f t="shared" si="1"/>
        <v>0</v>
      </c>
      <c r="O34" s="54">
        <f t="shared" si="2"/>
        <v>0</v>
      </c>
      <c r="P34" s="54">
        <f t="shared" si="3"/>
        <v>0</v>
      </c>
      <c r="Q34" s="54">
        <f t="shared" si="4"/>
        <v>0</v>
      </c>
      <c r="R34" s="5">
        <f t="shared" si="5"/>
        <v>0</v>
      </c>
      <c r="T34" s="200"/>
    </row>
    <row r="35" spans="1:20" s="133" customFormat="1" ht="25.5">
      <c r="A35" s="132">
        <v>27</v>
      </c>
      <c r="B35" s="2"/>
      <c r="C35" s="115" t="s">
        <v>323</v>
      </c>
      <c r="D35" s="148" t="s">
        <v>416</v>
      </c>
      <c r="E35" s="149"/>
      <c r="F35" s="2" t="s">
        <v>47</v>
      </c>
      <c r="G35" s="4">
        <v>65</v>
      </c>
      <c r="H35" s="108"/>
      <c r="I35" s="108"/>
      <c r="J35" s="196"/>
      <c r="K35" s="197"/>
      <c r="L35" s="197"/>
      <c r="M35" s="5">
        <f t="shared" si="0"/>
        <v>0</v>
      </c>
      <c r="N35" s="99">
        <f t="shared" si="1"/>
        <v>0</v>
      </c>
      <c r="O35" s="54">
        <f t="shared" si="2"/>
        <v>0</v>
      </c>
      <c r="P35" s="54">
        <f t="shared" si="3"/>
        <v>0</v>
      </c>
      <c r="Q35" s="54">
        <f t="shared" si="4"/>
        <v>0</v>
      </c>
      <c r="R35" s="5">
        <f t="shared" si="5"/>
        <v>0</v>
      </c>
      <c r="T35" s="200"/>
    </row>
    <row r="36" spans="1:20" s="133" customFormat="1" ht="12.75">
      <c r="A36" s="132">
        <v>28</v>
      </c>
      <c r="B36" s="2"/>
      <c r="C36" s="115" t="s">
        <v>271</v>
      </c>
      <c r="D36" s="148" t="s">
        <v>351</v>
      </c>
      <c r="E36" s="114"/>
      <c r="F36" s="2" t="s">
        <v>47</v>
      </c>
      <c r="G36" s="4">
        <v>200</v>
      </c>
      <c r="H36" s="108"/>
      <c r="I36" s="108"/>
      <c r="J36" s="196"/>
      <c r="K36" s="197"/>
      <c r="L36" s="197"/>
      <c r="M36" s="5">
        <f t="shared" si="0"/>
        <v>0</v>
      </c>
      <c r="N36" s="99">
        <f t="shared" si="1"/>
        <v>0</v>
      </c>
      <c r="O36" s="54">
        <f t="shared" si="2"/>
        <v>0</v>
      </c>
      <c r="P36" s="54">
        <f t="shared" si="3"/>
        <v>0</v>
      </c>
      <c r="Q36" s="54">
        <f t="shared" si="4"/>
        <v>0</v>
      </c>
      <c r="R36" s="5">
        <f t="shared" si="5"/>
        <v>0</v>
      </c>
      <c r="T36" s="200"/>
    </row>
    <row r="37" spans="1:20" s="133" customFormat="1" ht="12.75">
      <c r="A37" s="132">
        <v>29</v>
      </c>
      <c r="B37" s="2"/>
      <c r="C37" s="115" t="s">
        <v>271</v>
      </c>
      <c r="D37" s="148" t="s">
        <v>253</v>
      </c>
      <c r="E37" s="114"/>
      <c r="F37" s="2" t="s">
        <v>47</v>
      </c>
      <c r="G37" s="4">
        <v>15</v>
      </c>
      <c r="H37" s="108"/>
      <c r="I37" s="108"/>
      <c r="J37" s="118"/>
      <c r="K37" s="118"/>
      <c r="L37" s="118"/>
      <c r="M37" s="5">
        <f t="shared" si="0"/>
        <v>0</v>
      </c>
      <c r="N37" s="99">
        <f t="shared" si="1"/>
        <v>0</v>
      </c>
      <c r="O37" s="54">
        <f t="shared" si="2"/>
        <v>0</v>
      </c>
      <c r="P37" s="54">
        <f t="shared" si="3"/>
        <v>0</v>
      </c>
      <c r="Q37" s="54">
        <f t="shared" si="4"/>
        <v>0</v>
      </c>
      <c r="R37" s="5">
        <f t="shared" si="5"/>
        <v>0</v>
      </c>
      <c r="T37" s="200"/>
    </row>
    <row r="38" spans="1:20" s="133" customFormat="1" ht="25.5">
      <c r="A38" s="132">
        <v>30</v>
      </c>
      <c r="B38" s="2"/>
      <c r="C38" s="115" t="s">
        <v>370</v>
      </c>
      <c r="D38" s="148" t="s">
        <v>417</v>
      </c>
      <c r="E38" s="114" t="s">
        <v>443</v>
      </c>
      <c r="F38" s="2" t="s">
        <v>222</v>
      </c>
      <c r="G38" s="4">
        <v>1</v>
      </c>
      <c r="H38" s="108"/>
      <c r="I38" s="108"/>
      <c r="J38" s="55"/>
      <c r="K38" s="85"/>
      <c r="L38" s="85"/>
      <c r="M38" s="5">
        <f t="shared" si="0"/>
        <v>0</v>
      </c>
      <c r="N38" s="99">
        <f t="shared" si="1"/>
        <v>0</v>
      </c>
      <c r="O38" s="54">
        <f t="shared" si="2"/>
        <v>0</v>
      </c>
      <c r="P38" s="54">
        <f t="shared" si="3"/>
        <v>0</v>
      </c>
      <c r="Q38" s="54">
        <f t="shared" si="4"/>
        <v>0</v>
      </c>
      <c r="R38" s="5">
        <f t="shared" si="5"/>
        <v>0</v>
      </c>
      <c r="T38" s="200"/>
    </row>
    <row r="39" spans="1:20" s="133" customFormat="1" ht="38.25">
      <c r="A39" s="132">
        <v>31</v>
      </c>
      <c r="B39" s="2"/>
      <c r="C39" s="115" t="s">
        <v>433</v>
      </c>
      <c r="D39" s="148"/>
      <c r="E39" s="114"/>
      <c r="F39" s="2" t="s">
        <v>438</v>
      </c>
      <c r="G39" s="4">
        <v>1</v>
      </c>
      <c r="H39" s="108"/>
      <c r="I39" s="108"/>
      <c r="J39" s="55"/>
      <c r="K39" s="87"/>
      <c r="L39" s="87"/>
      <c r="M39" s="5">
        <f t="shared" si="0"/>
        <v>0</v>
      </c>
      <c r="N39" s="99">
        <f t="shared" si="1"/>
        <v>0</v>
      </c>
      <c r="O39" s="54">
        <f t="shared" si="2"/>
        <v>0</v>
      </c>
      <c r="P39" s="54">
        <f t="shared" si="3"/>
        <v>0</v>
      </c>
      <c r="Q39" s="54">
        <f t="shared" si="4"/>
        <v>0</v>
      </c>
      <c r="R39" s="5">
        <f t="shared" si="5"/>
        <v>0</v>
      </c>
      <c r="T39" s="200"/>
    </row>
    <row r="40" spans="1:20" s="133" customFormat="1" ht="25.5">
      <c r="A40" s="132">
        <v>32</v>
      </c>
      <c r="B40" s="2"/>
      <c r="C40" s="115" t="s">
        <v>437</v>
      </c>
      <c r="D40" s="148"/>
      <c r="E40" s="114"/>
      <c r="F40" s="2" t="s">
        <v>47</v>
      </c>
      <c r="G40" s="4">
        <v>15</v>
      </c>
      <c r="H40" s="108"/>
      <c r="I40" s="108"/>
      <c r="J40" s="118"/>
      <c r="K40" s="118"/>
      <c r="L40" s="118"/>
      <c r="M40" s="5">
        <f t="shared" si="0"/>
        <v>0</v>
      </c>
      <c r="N40" s="99">
        <f t="shared" si="1"/>
        <v>0</v>
      </c>
      <c r="O40" s="54">
        <f t="shared" si="2"/>
        <v>0</v>
      </c>
      <c r="P40" s="54">
        <f t="shared" si="3"/>
        <v>0</v>
      </c>
      <c r="Q40" s="54">
        <f t="shared" si="4"/>
        <v>0</v>
      </c>
      <c r="R40" s="5">
        <f t="shared" si="5"/>
        <v>0</v>
      </c>
      <c r="T40" s="200"/>
    </row>
    <row r="41" spans="1:20" s="133" customFormat="1" ht="12.75">
      <c r="A41" s="132">
        <v>33</v>
      </c>
      <c r="B41" s="2"/>
      <c r="C41" s="115" t="s">
        <v>186</v>
      </c>
      <c r="D41" s="148"/>
      <c r="E41" s="114"/>
      <c r="F41" s="2" t="s">
        <v>222</v>
      </c>
      <c r="G41" s="4">
        <v>1</v>
      </c>
      <c r="H41" s="199"/>
      <c r="I41" s="199"/>
      <c r="J41" s="118"/>
      <c r="K41" s="118"/>
      <c r="L41" s="118"/>
      <c r="M41" s="5">
        <f t="shared" si="0"/>
        <v>0</v>
      </c>
      <c r="N41" s="99">
        <f t="shared" si="1"/>
        <v>0</v>
      </c>
      <c r="O41" s="54">
        <f t="shared" si="2"/>
        <v>0</v>
      </c>
      <c r="P41" s="54">
        <f t="shared" si="3"/>
        <v>0</v>
      </c>
      <c r="Q41" s="54">
        <f t="shared" si="4"/>
        <v>0</v>
      </c>
      <c r="R41" s="5">
        <f t="shared" si="5"/>
        <v>0</v>
      </c>
      <c r="T41" s="200"/>
    </row>
    <row r="42" spans="1:18" s="53" customFormat="1" ht="12.75">
      <c r="A42" s="6"/>
      <c r="B42" s="2"/>
      <c r="C42" s="221" t="s">
        <v>792</v>
      </c>
      <c r="D42" s="148"/>
      <c r="E42" s="114"/>
      <c r="F42" s="154"/>
      <c r="G42" s="7"/>
      <c r="H42" s="94"/>
      <c r="I42" s="94"/>
      <c r="J42" s="55"/>
      <c r="K42" s="55"/>
      <c r="L42" s="4"/>
      <c r="M42" s="223">
        <f t="shared" si="0"/>
        <v>0</v>
      </c>
      <c r="N42" s="224">
        <f t="shared" si="1"/>
        <v>0</v>
      </c>
      <c r="O42" s="225">
        <f t="shared" si="2"/>
        <v>0</v>
      </c>
      <c r="P42" s="225">
        <f t="shared" si="3"/>
        <v>0</v>
      </c>
      <c r="Q42" s="225">
        <f t="shared" si="4"/>
        <v>0</v>
      </c>
      <c r="R42" s="223">
        <f t="shared" si="5"/>
        <v>0</v>
      </c>
    </row>
    <row r="43" spans="1:18" s="53" customFormat="1" ht="51">
      <c r="A43" s="226">
        <v>34</v>
      </c>
      <c r="B43" s="227"/>
      <c r="C43" s="228" t="s">
        <v>793</v>
      </c>
      <c r="D43" s="134"/>
      <c r="E43" s="135"/>
      <c r="F43" s="229" t="s">
        <v>45</v>
      </c>
      <c r="G43" s="230" t="s">
        <v>163</v>
      </c>
      <c r="H43" s="108"/>
      <c r="I43" s="108"/>
      <c r="J43" s="55"/>
      <c r="K43" s="55"/>
      <c r="L43" s="4"/>
      <c r="M43" s="223">
        <f t="shared" si="0"/>
        <v>0</v>
      </c>
      <c r="N43" s="224">
        <f t="shared" si="1"/>
        <v>0</v>
      </c>
      <c r="O43" s="225">
        <f t="shared" si="2"/>
        <v>0</v>
      </c>
      <c r="P43" s="225">
        <f t="shared" si="3"/>
        <v>0</v>
      </c>
      <c r="Q43" s="225">
        <f t="shared" si="4"/>
        <v>0</v>
      </c>
      <c r="R43" s="223">
        <f t="shared" si="5"/>
        <v>0</v>
      </c>
    </row>
    <row r="44" spans="1:18" s="13" customFormat="1" ht="12.75">
      <c r="A44" s="20"/>
      <c r="B44" s="22"/>
      <c r="C44" s="23" t="s">
        <v>21</v>
      </c>
      <c r="D44" s="24"/>
      <c r="E44" s="24"/>
      <c r="F44" s="22"/>
      <c r="G44" s="24"/>
      <c r="H44" s="96"/>
      <c r="I44" s="96"/>
      <c r="J44" s="24"/>
      <c r="K44" s="24"/>
      <c r="L44" s="24"/>
      <c r="M44" s="24"/>
      <c r="N44" s="100">
        <f>SUM(N9:N43)</f>
        <v>0</v>
      </c>
      <c r="O44" s="25">
        <f>SUM(O9:O43)</f>
        <v>0</v>
      </c>
      <c r="P44" s="25">
        <f>SUM(P9:P43)</f>
        <v>0</v>
      </c>
      <c r="Q44" s="25">
        <f>SUM(Q9:Q43)</f>
        <v>0</v>
      </c>
      <c r="R44" s="25">
        <f>SUM(R9:R43)</f>
        <v>0</v>
      </c>
    </row>
    <row r="45" spans="1:18" s="13" customFormat="1" ht="12.75">
      <c r="A45" s="21"/>
      <c r="B45" s="21"/>
      <c r="C45" s="270" t="s">
        <v>6</v>
      </c>
      <c r="D45" s="276"/>
      <c r="E45" s="276"/>
      <c r="F45" s="276"/>
      <c r="G45" s="276"/>
      <c r="H45" s="276"/>
      <c r="I45" s="276"/>
      <c r="J45" s="276"/>
      <c r="K45" s="276"/>
      <c r="L45" s="276"/>
      <c r="M45" s="35"/>
      <c r="N45" s="101"/>
      <c r="O45" s="26"/>
      <c r="P45" s="26">
        <f>ROUND(P44*M45,2)</f>
        <v>0</v>
      </c>
      <c r="Q45" s="26"/>
      <c r="R45" s="34">
        <f>P45</f>
        <v>0</v>
      </c>
    </row>
    <row r="46" spans="1:18" s="13" customFormat="1" ht="12.75">
      <c r="A46" s="21"/>
      <c r="B46" s="21"/>
      <c r="C46" s="277" t="s">
        <v>22</v>
      </c>
      <c r="D46" s="278"/>
      <c r="E46" s="278"/>
      <c r="F46" s="278"/>
      <c r="G46" s="278"/>
      <c r="H46" s="278"/>
      <c r="I46" s="278"/>
      <c r="J46" s="278"/>
      <c r="K46" s="278"/>
      <c r="L46" s="287"/>
      <c r="M46" s="22"/>
      <c r="N46" s="102">
        <f>N44+N45</f>
        <v>0</v>
      </c>
      <c r="O46" s="27">
        <f>O44+O45</f>
        <v>0</v>
      </c>
      <c r="P46" s="27">
        <f>P44+P45</f>
        <v>0</v>
      </c>
      <c r="Q46" s="27">
        <f>Q44+Q45</f>
        <v>0</v>
      </c>
      <c r="R46" s="27">
        <f>R44+R45</f>
        <v>0</v>
      </c>
    </row>
    <row r="47" spans="1:20" s="13" customFormat="1" ht="12.75">
      <c r="A47" s="28"/>
      <c r="B47" s="28"/>
      <c r="C47" s="28"/>
      <c r="D47" s="125"/>
      <c r="E47" s="125"/>
      <c r="F47" s="28"/>
      <c r="G47" s="28"/>
      <c r="H47" s="109"/>
      <c r="I47" s="97"/>
      <c r="J47" s="30"/>
      <c r="K47" s="30"/>
      <c r="N47" s="97"/>
      <c r="O47" s="30"/>
      <c r="P47" s="30"/>
      <c r="Q47" s="30"/>
      <c r="R47" s="30"/>
      <c r="S47" s="30"/>
      <c r="T47" s="30"/>
    </row>
    <row r="48" spans="1:20" s="13" customFormat="1" ht="12.75">
      <c r="A48" s="28"/>
      <c r="B48" s="28"/>
      <c r="C48" s="28"/>
      <c r="D48" s="125"/>
      <c r="E48" s="125"/>
      <c r="F48" s="28"/>
      <c r="G48" s="28"/>
      <c r="H48" s="109"/>
      <c r="I48" s="97"/>
      <c r="J48" s="30"/>
      <c r="K48" s="30"/>
      <c r="N48" s="97"/>
      <c r="O48" s="30"/>
      <c r="P48" s="30"/>
      <c r="Q48" s="30"/>
      <c r="R48" s="30"/>
      <c r="S48" s="30"/>
      <c r="T48" s="30"/>
    </row>
    <row r="49" spans="1:20" s="13" customFormat="1" ht="12.75">
      <c r="A49" s="28"/>
      <c r="B49" s="28"/>
      <c r="C49" s="28"/>
      <c r="D49" s="125"/>
      <c r="E49" s="125"/>
      <c r="F49" s="28"/>
      <c r="G49" s="28"/>
      <c r="H49" s="109"/>
      <c r="I49" s="97"/>
      <c r="J49" s="30"/>
      <c r="K49" s="30"/>
      <c r="N49" s="97"/>
      <c r="O49" s="30"/>
      <c r="P49" s="30"/>
      <c r="Q49" s="30"/>
      <c r="R49" s="30"/>
      <c r="S49" s="30"/>
      <c r="T49" s="30"/>
    </row>
    <row r="50" spans="1:20" s="13" customFormat="1" ht="12.75">
      <c r="A50" s="28"/>
      <c r="B50" s="28"/>
      <c r="C50" s="28"/>
      <c r="D50" s="125"/>
      <c r="E50" s="125"/>
      <c r="F50" s="28"/>
      <c r="G50" s="28"/>
      <c r="H50" s="109"/>
      <c r="I50" s="97"/>
      <c r="J50" s="30"/>
      <c r="K50" s="30"/>
      <c r="N50" s="97"/>
      <c r="O50" s="30"/>
      <c r="P50" s="30"/>
      <c r="Q50" s="30"/>
      <c r="R50" s="30"/>
      <c r="S50" s="30"/>
      <c r="T50" s="30"/>
    </row>
    <row r="51" spans="1:20" s="13" customFormat="1" ht="12.75">
      <c r="A51" s="28"/>
      <c r="B51" s="28"/>
      <c r="C51" s="28"/>
      <c r="D51" s="125"/>
      <c r="E51" s="125"/>
      <c r="F51" s="28"/>
      <c r="G51" s="28"/>
      <c r="H51" s="109"/>
      <c r="I51" s="97"/>
      <c r="J51" s="30"/>
      <c r="K51" s="30"/>
      <c r="N51" s="97"/>
      <c r="O51" s="30"/>
      <c r="P51" s="30"/>
      <c r="Q51" s="30"/>
      <c r="R51" s="30"/>
      <c r="S51" s="30"/>
      <c r="T51" s="30"/>
    </row>
  </sheetData>
  <sheetProtection/>
  <mergeCells count="11">
    <mergeCell ref="C46:L46"/>
    <mergeCell ref="H7:M7"/>
    <mergeCell ref="N7:R7"/>
    <mergeCell ref="C45:L45"/>
    <mergeCell ref="A1:R1"/>
    <mergeCell ref="A2:R2"/>
    <mergeCell ref="A7:A8"/>
    <mergeCell ref="B7:B8"/>
    <mergeCell ref="F7:F8"/>
    <mergeCell ref="G7:G8"/>
    <mergeCell ref="C7:E8"/>
  </mergeCells>
  <conditionalFormatting sqref="L25:L28 K27:K28 K25 H25:I27">
    <cfRule type="expression" priority="3" dxfId="0" stopIfTrue="1">
      <formula>#REF!</formula>
    </cfRule>
  </conditionalFormatting>
  <conditionalFormatting sqref="L36">
    <cfRule type="expression" priority="2" dxfId="0" stopIfTrue="1">
      <formula>#REF!</formula>
    </cfRule>
  </conditionalFormatting>
  <conditionalFormatting sqref="K39:L39">
    <cfRule type="expression" priority="1" dxfId="0" stopIfTrue="1">
      <formula>#REF!</formula>
    </cfRule>
  </conditionalFormatting>
  <printOptions/>
  <pageMargins left="0.75" right="0.75" top="0.7" bottom="0.42" header="0.5" footer="0.3"/>
  <pageSetup horizontalDpi="600" verticalDpi="600" orientation="landscape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85" zoomScaleNormal="85" zoomScaleSheetLayoutView="85" zoomScalePageLayoutView="0" workbookViewId="0" topLeftCell="A1">
      <selection activeCell="A7" sqref="A7:IV9"/>
    </sheetView>
  </sheetViews>
  <sheetFormatPr defaultColWidth="9.140625" defaultRowHeight="12.75"/>
  <cols>
    <col min="1" max="1" width="4.421875" style="36" customWidth="1"/>
    <col min="2" max="2" width="4.7109375" style="36" customWidth="1"/>
    <col min="3" max="3" width="38.7109375" style="36" customWidth="1"/>
    <col min="4" max="4" width="8.421875" style="36" customWidth="1"/>
    <col min="5" max="5" width="6.7109375" style="36" customWidth="1"/>
    <col min="6" max="6" width="8.28125" style="36" customWidth="1"/>
    <col min="7" max="7" width="8.8515625" style="98" customWidth="1"/>
    <col min="8" max="8" width="7.7109375" style="98" bestFit="1" customWidth="1"/>
    <col min="9" max="9" width="9.28125" style="36" bestFit="1" customWidth="1"/>
    <col min="10" max="10" width="10.57421875" style="53" customWidth="1"/>
    <col min="11" max="11" width="10.421875" style="36" customWidth="1"/>
    <col min="12" max="12" width="10.28125" style="36" customWidth="1"/>
    <col min="13" max="13" width="9.28125" style="98" bestFit="1" customWidth="1"/>
    <col min="14" max="14" width="11.8515625" style="36" customWidth="1"/>
    <col min="15" max="15" width="12.00390625" style="36" customWidth="1"/>
    <col min="16" max="16" width="10.421875" style="36" customWidth="1"/>
    <col min="17" max="17" width="12.28125" style="36" customWidth="1"/>
    <col min="18" max="18" width="9.140625" style="36" customWidth="1"/>
    <col min="19" max="19" width="9.57421875" style="36" bestFit="1" customWidth="1"/>
    <col min="20" max="16384" width="9.140625" style="36" customWidth="1"/>
  </cols>
  <sheetData>
    <row r="1" spans="1:22" s="13" customFormat="1" ht="12.75">
      <c r="A1" s="280" t="s">
        <v>824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14"/>
      <c r="S1" s="14"/>
      <c r="T1" s="14"/>
      <c r="U1" s="14"/>
      <c r="V1" s="14"/>
    </row>
    <row r="2" spans="1:17" s="13" customFormat="1" ht="12.75">
      <c r="A2" s="281" t="s">
        <v>665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17" s="13" customFormat="1" ht="12.75">
      <c r="A3" s="15" t="str">
        <f>UAS!A3</f>
        <v>Būves nosaukums: Maltas 2. vidusskolas ēkas korpusa vienkāršota rekonstrukcija</v>
      </c>
      <c r="B3" s="15"/>
      <c r="C3" s="16"/>
      <c r="D3" s="16"/>
      <c r="E3" s="17"/>
      <c r="F3" s="17"/>
      <c r="G3" s="92"/>
      <c r="H3" s="92"/>
      <c r="I3" s="16"/>
      <c r="J3" s="16"/>
      <c r="K3" s="16"/>
      <c r="L3" s="16"/>
      <c r="M3" s="92"/>
      <c r="N3" s="16"/>
      <c r="O3" s="16"/>
      <c r="P3" s="16"/>
      <c r="Q3" s="16"/>
    </row>
    <row r="4" spans="1:17" s="13" customFormat="1" ht="12.75">
      <c r="A4" s="15" t="str">
        <f>UAS!A4</f>
        <v>Objekta nosaukums: Maltas 2. vidusskolas ēkas korpusa vienkāršota rekonstrukcija</v>
      </c>
      <c r="B4" s="15"/>
      <c r="C4" s="16"/>
      <c r="D4" s="16"/>
      <c r="E4" s="17"/>
      <c r="F4" s="17"/>
      <c r="G4" s="92"/>
      <c r="H4" s="92"/>
      <c r="I4" s="16"/>
      <c r="J4" s="16"/>
      <c r="K4" s="16"/>
      <c r="L4" s="16"/>
      <c r="M4" s="92"/>
      <c r="N4" s="16"/>
      <c r="O4" s="16"/>
      <c r="P4" s="16"/>
      <c r="Q4" s="16"/>
    </row>
    <row r="5" spans="1:17" s="13" customFormat="1" ht="12.75">
      <c r="A5" s="15" t="str">
        <f>UAS!A5</f>
        <v>Objekta adrese: Sporta iela 5, Malta, Maltas pag., Rēzeknes nov.</v>
      </c>
      <c r="B5" s="15"/>
      <c r="C5" s="16"/>
      <c r="D5" s="16"/>
      <c r="E5" s="17"/>
      <c r="F5" s="17"/>
      <c r="G5" s="92"/>
      <c r="H5" s="92"/>
      <c r="I5" s="16"/>
      <c r="J5" s="16"/>
      <c r="K5" s="16"/>
      <c r="L5" s="16"/>
      <c r="M5" s="92"/>
      <c r="N5" s="16"/>
      <c r="O5" s="16"/>
      <c r="P5" s="16"/>
      <c r="Q5" s="16"/>
    </row>
    <row r="6" spans="1:17" s="13" customFormat="1" ht="12.75">
      <c r="A6" s="15" t="str">
        <f>UAS!A6</f>
        <v>Pasūtījuma Nr.: </v>
      </c>
      <c r="B6" s="15"/>
      <c r="C6" s="16"/>
      <c r="D6" s="16"/>
      <c r="E6" s="17"/>
      <c r="F6" s="17"/>
      <c r="G6" s="92"/>
      <c r="H6" s="92"/>
      <c r="I6" s="16"/>
      <c r="J6" s="16"/>
      <c r="K6" s="16"/>
      <c r="L6" s="16"/>
      <c r="M6" s="92"/>
      <c r="N6" s="16"/>
      <c r="O6" s="16"/>
      <c r="P6" s="16"/>
      <c r="Q6" s="16"/>
    </row>
    <row r="7" spans="1:17" s="13" customFormat="1" ht="12.75">
      <c r="A7" s="284" t="s">
        <v>33</v>
      </c>
      <c r="B7" s="284" t="s">
        <v>34</v>
      </c>
      <c r="C7" s="288" t="s">
        <v>28</v>
      </c>
      <c r="D7" s="292"/>
      <c r="E7" s="284" t="s">
        <v>29</v>
      </c>
      <c r="F7" s="286" t="s">
        <v>30</v>
      </c>
      <c r="G7" s="253" t="s">
        <v>35</v>
      </c>
      <c r="H7" s="253"/>
      <c r="I7" s="253"/>
      <c r="J7" s="253"/>
      <c r="K7" s="253"/>
      <c r="L7" s="253"/>
      <c r="M7" s="253" t="s">
        <v>31</v>
      </c>
      <c r="N7" s="253"/>
      <c r="O7" s="253"/>
      <c r="P7" s="253"/>
      <c r="Q7" s="253"/>
    </row>
    <row r="8" spans="1:17" s="13" customFormat="1" ht="63.75">
      <c r="A8" s="285"/>
      <c r="B8" s="285"/>
      <c r="C8" s="290"/>
      <c r="D8" s="293"/>
      <c r="E8" s="285"/>
      <c r="F8" s="286"/>
      <c r="G8" s="93" t="s">
        <v>36</v>
      </c>
      <c r="H8" s="93" t="s">
        <v>37</v>
      </c>
      <c r="I8" s="61" t="s">
        <v>15</v>
      </c>
      <c r="J8" s="61" t="s">
        <v>16</v>
      </c>
      <c r="K8" s="61" t="s">
        <v>17</v>
      </c>
      <c r="L8" s="61" t="s">
        <v>18</v>
      </c>
      <c r="M8" s="93" t="s">
        <v>19</v>
      </c>
      <c r="N8" s="61" t="s">
        <v>15</v>
      </c>
      <c r="O8" s="61" t="s">
        <v>16</v>
      </c>
      <c r="P8" s="61" t="s">
        <v>17</v>
      </c>
      <c r="Q8" s="61" t="s">
        <v>20</v>
      </c>
    </row>
    <row r="9" spans="1:17" s="53" customFormat="1" ht="12.75">
      <c r="A9" s="65">
        <v>1</v>
      </c>
      <c r="B9" s="2"/>
      <c r="C9" s="188" t="s">
        <v>666</v>
      </c>
      <c r="D9" s="191"/>
      <c r="E9" s="62"/>
      <c r="F9" s="64"/>
      <c r="G9" s="104"/>
      <c r="H9" s="104"/>
      <c r="I9" s="77"/>
      <c r="J9" s="62"/>
      <c r="K9" s="62"/>
      <c r="L9" s="5">
        <f>ROUND(I9+J9+K9,2)</f>
        <v>0</v>
      </c>
      <c r="M9" s="99">
        <f>ROUND(G9*F9,2)</f>
        <v>0</v>
      </c>
      <c r="N9" s="54">
        <f>ROUND(I9*F9,2)</f>
        <v>0</v>
      </c>
      <c r="O9" s="54">
        <f>ROUND(J9*F9,2)</f>
        <v>0</v>
      </c>
      <c r="P9" s="54">
        <f>ROUND(K9*F9,2)</f>
        <v>0</v>
      </c>
      <c r="Q9" s="5">
        <f>ROUND(N9+O9+P9,2)</f>
        <v>0</v>
      </c>
    </row>
    <row r="10" spans="1:19" s="53" customFormat="1" ht="25.5">
      <c r="A10" s="66">
        <v>2</v>
      </c>
      <c r="B10" s="2"/>
      <c r="C10" s="136" t="s">
        <v>667</v>
      </c>
      <c r="D10" s="192" t="s">
        <v>668</v>
      </c>
      <c r="E10" s="83" t="s">
        <v>47</v>
      </c>
      <c r="F10" s="84">
        <v>14</v>
      </c>
      <c r="G10" s="108"/>
      <c r="H10" s="108"/>
      <c r="I10" s="196"/>
      <c r="J10" s="5"/>
      <c r="K10" s="5"/>
      <c r="L10" s="5">
        <f>ROUND(I10+J10+K10,2)</f>
        <v>0</v>
      </c>
      <c r="M10" s="99">
        <f>ROUND(G10*F10,2)</f>
        <v>0</v>
      </c>
      <c r="N10" s="54">
        <f>ROUND(I10*F10,2)</f>
        <v>0</v>
      </c>
      <c r="O10" s="54">
        <f>ROUND(J10*F10,2)</f>
        <v>0</v>
      </c>
      <c r="P10" s="54">
        <f>ROUND(K10*F10,2)</f>
        <v>0</v>
      </c>
      <c r="Q10" s="5">
        <f>ROUND(N10+O10+P10,2)</f>
        <v>0</v>
      </c>
      <c r="S10" s="112"/>
    </row>
    <row r="11" spans="1:19" s="53" customFormat="1" ht="38.25">
      <c r="A11" s="66">
        <v>3</v>
      </c>
      <c r="B11" s="2"/>
      <c r="C11" s="136" t="s">
        <v>669</v>
      </c>
      <c r="D11" s="192" t="s">
        <v>670</v>
      </c>
      <c r="E11" s="83" t="s">
        <v>45</v>
      </c>
      <c r="F11" s="84">
        <v>1</v>
      </c>
      <c r="G11" s="108"/>
      <c r="H11" s="108"/>
      <c r="I11" s="55"/>
      <c r="J11" s="85"/>
      <c r="K11" s="85"/>
      <c r="L11" s="5">
        <f aca="true" t="shared" si="0" ref="L11:L30">ROUND(I11+J11+K11,2)</f>
        <v>0</v>
      </c>
      <c r="M11" s="99">
        <f aca="true" t="shared" si="1" ref="M11:M30">ROUND(G11*F11,2)</f>
        <v>0</v>
      </c>
      <c r="N11" s="54">
        <f aca="true" t="shared" si="2" ref="N11:N30">ROUND(I11*F11,2)</f>
        <v>0</v>
      </c>
      <c r="O11" s="54">
        <f aca="true" t="shared" si="3" ref="O11:O30">ROUND(J11*F11,2)</f>
        <v>0</v>
      </c>
      <c r="P11" s="54">
        <f aca="true" t="shared" si="4" ref="P11:P30">ROUND(K11*F11,2)</f>
        <v>0</v>
      </c>
      <c r="Q11" s="5">
        <f aca="true" t="shared" si="5" ref="Q11:Q30">ROUND(N11+O11+P11,2)</f>
        <v>0</v>
      </c>
      <c r="S11" s="112"/>
    </row>
    <row r="12" spans="1:19" s="53" customFormat="1" ht="12.75">
      <c r="A12" s="66">
        <v>4</v>
      </c>
      <c r="B12" s="2"/>
      <c r="C12" s="136" t="s">
        <v>671</v>
      </c>
      <c r="D12" s="192"/>
      <c r="E12" s="83"/>
      <c r="F12" s="84"/>
      <c r="G12" s="95"/>
      <c r="H12" s="95"/>
      <c r="I12" s="55"/>
      <c r="J12" s="85"/>
      <c r="K12" s="85"/>
      <c r="L12" s="5">
        <f t="shared" si="0"/>
        <v>0</v>
      </c>
      <c r="M12" s="99">
        <f t="shared" si="1"/>
        <v>0</v>
      </c>
      <c r="N12" s="54">
        <f t="shared" si="2"/>
        <v>0</v>
      </c>
      <c r="O12" s="54">
        <f t="shared" si="3"/>
        <v>0</v>
      </c>
      <c r="P12" s="54">
        <f t="shared" si="4"/>
        <v>0</v>
      </c>
      <c r="Q12" s="5">
        <f t="shared" si="5"/>
        <v>0</v>
      </c>
      <c r="S12" s="112"/>
    </row>
    <row r="13" spans="1:19" s="53" customFormat="1" ht="12.75">
      <c r="A13" s="66">
        <v>5</v>
      </c>
      <c r="B13" s="2"/>
      <c r="C13" s="136" t="s">
        <v>672</v>
      </c>
      <c r="D13" s="192" t="s">
        <v>102</v>
      </c>
      <c r="E13" s="83" t="s">
        <v>162</v>
      </c>
      <c r="F13" s="84">
        <v>1</v>
      </c>
      <c r="G13" s="108"/>
      <c r="H13" s="108"/>
      <c r="I13" s="55"/>
      <c r="J13" s="85"/>
      <c r="K13" s="85"/>
      <c r="L13" s="5">
        <f t="shared" si="0"/>
        <v>0</v>
      </c>
      <c r="M13" s="99">
        <f t="shared" si="1"/>
        <v>0</v>
      </c>
      <c r="N13" s="54">
        <f t="shared" si="2"/>
        <v>0</v>
      </c>
      <c r="O13" s="54">
        <f t="shared" si="3"/>
        <v>0</v>
      </c>
      <c r="P13" s="54">
        <f t="shared" si="4"/>
        <v>0</v>
      </c>
      <c r="Q13" s="5">
        <f t="shared" si="5"/>
        <v>0</v>
      </c>
      <c r="S13" s="112"/>
    </row>
    <row r="14" spans="1:19" s="53" customFormat="1" ht="12.75">
      <c r="A14" s="66">
        <v>6</v>
      </c>
      <c r="B14" s="2"/>
      <c r="C14" s="136" t="s">
        <v>673</v>
      </c>
      <c r="D14" s="192" t="s">
        <v>102</v>
      </c>
      <c r="E14" s="83" t="s">
        <v>162</v>
      </c>
      <c r="F14" s="84">
        <v>1</v>
      </c>
      <c r="G14" s="108"/>
      <c r="H14" s="108"/>
      <c r="I14" s="55"/>
      <c r="J14" s="85"/>
      <c r="K14" s="85"/>
      <c r="L14" s="5">
        <f t="shared" si="0"/>
        <v>0</v>
      </c>
      <c r="M14" s="99">
        <f t="shared" si="1"/>
        <v>0</v>
      </c>
      <c r="N14" s="54">
        <f t="shared" si="2"/>
        <v>0</v>
      </c>
      <c r="O14" s="54">
        <f t="shared" si="3"/>
        <v>0</v>
      </c>
      <c r="P14" s="54">
        <f t="shared" si="4"/>
        <v>0</v>
      </c>
      <c r="Q14" s="5">
        <f t="shared" si="5"/>
        <v>0</v>
      </c>
      <c r="S14" s="112"/>
    </row>
    <row r="15" spans="1:19" s="53" customFormat="1" ht="12.75">
      <c r="A15" s="66">
        <v>7</v>
      </c>
      <c r="B15" s="2"/>
      <c r="C15" s="115" t="s">
        <v>674</v>
      </c>
      <c r="D15" s="193" t="s">
        <v>102</v>
      </c>
      <c r="E15" s="6" t="s">
        <v>162</v>
      </c>
      <c r="F15" s="7">
        <v>2</v>
      </c>
      <c r="G15" s="108"/>
      <c r="H15" s="108"/>
      <c r="I15" s="55"/>
      <c r="J15" s="5"/>
      <c r="K15" s="85"/>
      <c r="L15" s="5">
        <f t="shared" si="0"/>
        <v>0</v>
      </c>
      <c r="M15" s="99">
        <f t="shared" si="1"/>
        <v>0</v>
      </c>
      <c r="N15" s="54">
        <f t="shared" si="2"/>
        <v>0</v>
      </c>
      <c r="O15" s="54">
        <f t="shared" si="3"/>
        <v>0</v>
      </c>
      <c r="P15" s="54">
        <f t="shared" si="4"/>
        <v>0</v>
      </c>
      <c r="Q15" s="5">
        <f t="shared" si="5"/>
        <v>0</v>
      </c>
      <c r="S15" s="112"/>
    </row>
    <row r="16" spans="1:19" s="53" customFormat="1" ht="63.75">
      <c r="A16" s="66">
        <v>8</v>
      </c>
      <c r="B16" s="2"/>
      <c r="C16" s="115" t="s">
        <v>675</v>
      </c>
      <c r="D16" s="194" t="s">
        <v>654</v>
      </c>
      <c r="E16" s="2" t="s">
        <v>162</v>
      </c>
      <c r="F16" s="4">
        <v>1</v>
      </c>
      <c r="G16" s="108"/>
      <c r="H16" s="108"/>
      <c r="I16" s="55"/>
      <c r="J16" s="5"/>
      <c r="K16" s="85"/>
      <c r="L16" s="5">
        <f t="shared" si="0"/>
        <v>0</v>
      </c>
      <c r="M16" s="99">
        <f t="shared" si="1"/>
        <v>0</v>
      </c>
      <c r="N16" s="54">
        <f t="shared" si="2"/>
        <v>0</v>
      </c>
      <c r="O16" s="54">
        <f t="shared" si="3"/>
        <v>0</v>
      </c>
      <c r="P16" s="54">
        <f t="shared" si="4"/>
        <v>0</v>
      </c>
      <c r="Q16" s="5">
        <f t="shared" si="5"/>
        <v>0</v>
      </c>
      <c r="S16" s="112"/>
    </row>
    <row r="17" spans="1:19" s="53" customFormat="1" ht="12.75">
      <c r="A17" s="66">
        <v>9</v>
      </c>
      <c r="B17" s="2"/>
      <c r="C17" s="115" t="s">
        <v>676</v>
      </c>
      <c r="D17" s="194" t="s">
        <v>606</v>
      </c>
      <c r="E17" s="2" t="s">
        <v>162</v>
      </c>
      <c r="F17" s="4">
        <v>1</v>
      </c>
      <c r="G17" s="108"/>
      <c r="H17" s="108"/>
      <c r="I17" s="55"/>
      <c r="J17" s="5"/>
      <c r="K17" s="85"/>
      <c r="L17" s="5">
        <f t="shared" si="0"/>
        <v>0</v>
      </c>
      <c r="M17" s="99">
        <f t="shared" si="1"/>
        <v>0</v>
      </c>
      <c r="N17" s="54">
        <f t="shared" si="2"/>
        <v>0</v>
      </c>
      <c r="O17" s="54">
        <f t="shared" si="3"/>
        <v>0</v>
      </c>
      <c r="P17" s="54">
        <f t="shared" si="4"/>
        <v>0</v>
      </c>
      <c r="Q17" s="5">
        <f t="shared" si="5"/>
        <v>0</v>
      </c>
      <c r="S17" s="112"/>
    </row>
    <row r="18" spans="1:19" s="53" customFormat="1" ht="12.75">
      <c r="A18" s="66">
        <v>10</v>
      </c>
      <c r="B18" s="2"/>
      <c r="C18" s="115" t="s">
        <v>813</v>
      </c>
      <c r="D18" s="194"/>
      <c r="E18" s="2" t="s">
        <v>162</v>
      </c>
      <c r="F18" s="4">
        <v>1</v>
      </c>
      <c r="G18" s="108"/>
      <c r="H18" s="108"/>
      <c r="I18" s="55"/>
      <c r="J18" s="5"/>
      <c r="K18" s="85"/>
      <c r="L18" s="5">
        <f>ROUND(I18+J18+K18,2)</f>
        <v>0</v>
      </c>
      <c r="M18" s="99">
        <f>ROUND(G18*F18,2)</f>
        <v>0</v>
      </c>
      <c r="N18" s="54">
        <f>ROUND(I18*F18,2)</f>
        <v>0</v>
      </c>
      <c r="O18" s="54">
        <f>ROUND(J18*F18,2)</f>
        <v>0</v>
      </c>
      <c r="P18" s="54">
        <f>ROUND(K18*F18,2)</f>
        <v>0</v>
      </c>
      <c r="Q18" s="5">
        <f>ROUND(N18+O18+P18,2)</f>
        <v>0</v>
      </c>
      <c r="S18" s="112"/>
    </row>
    <row r="19" spans="1:19" s="53" customFormat="1" ht="12.75">
      <c r="A19" s="66">
        <v>11</v>
      </c>
      <c r="B19" s="2"/>
      <c r="C19" s="115" t="s">
        <v>677</v>
      </c>
      <c r="D19" s="194" t="s">
        <v>654</v>
      </c>
      <c r="E19" s="2" t="s">
        <v>162</v>
      </c>
      <c r="F19" s="4">
        <v>2</v>
      </c>
      <c r="G19" s="108"/>
      <c r="H19" s="108"/>
      <c r="I19" s="55"/>
      <c r="J19" s="5"/>
      <c r="K19" s="85"/>
      <c r="L19" s="5">
        <f>ROUND(I19+J19+K19,2)</f>
        <v>0</v>
      </c>
      <c r="M19" s="99">
        <f>ROUND(G19*F19,2)</f>
        <v>0</v>
      </c>
      <c r="N19" s="54">
        <f>ROUND(I19*F19,2)</f>
        <v>0</v>
      </c>
      <c r="O19" s="54">
        <f>ROUND(J19*F19,2)</f>
        <v>0</v>
      </c>
      <c r="P19" s="54">
        <f>ROUND(K19*F19,2)</f>
        <v>0</v>
      </c>
      <c r="Q19" s="5">
        <f>ROUND(N19+O19+P19,2)</f>
        <v>0</v>
      </c>
      <c r="S19" s="112"/>
    </row>
    <row r="20" spans="1:19" s="53" customFormat="1" ht="12.75">
      <c r="A20" s="66">
        <v>12</v>
      </c>
      <c r="B20" s="2"/>
      <c r="C20" s="115" t="s">
        <v>678</v>
      </c>
      <c r="D20" s="194" t="s">
        <v>679</v>
      </c>
      <c r="E20" s="2" t="s">
        <v>162</v>
      </c>
      <c r="F20" s="4">
        <v>2</v>
      </c>
      <c r="G20" s="108"/>
      <c r="H20" s="108"/>
      <c r="I20" s="55"/>
      <c r="J20" s="5"/>
      <c r="K20" s="85"/>
      <c r="L20" s="5">
        <f>ROUND(I20+J20+K20,2)</f>
        <v>0</v>
      </c>
      <c r="M20" s="99">
        <f>ROUND(G20*F20,2)</f>
        <v>0</v>
      </c>
      <c r="N20" s="54">
        <f>ROUND(I20*F20,2)</f>
        <v>0</v>
      </c>
      <c r="O20" s="54">
        <f>ROUND(J20*F20,2)</f>
        <v>0</v>
      </c>
      <c r="P20" s="54">
        <f>ROUND(K20*F20,2)</f>
        <v>0</v>
      </c>
      <c r="Q20" s="5">
        <f>ROUND(N20+O20+P20,2)</f>
        <v>0</v>
      </c>
      <c r="S20" s="112"/>
    </row>
    <row r="21" spans="1:19" s="53" customFormat="1" ht="12.75">
      <c r="A21" s="66">
        <v>13</v>
      </c>
      <c r="B21" s="2"/>
      <c r="C21" s="115" t="s">
        <v>680</v>
      </c>
      <c r="D21" s="194" t="s">
        <v>814</v>
      </c>
      <c r="E21" s="2" t="s">
        <v>162</v>
      </c>
      <c r="F21" s="4">
        <v>1</v>
      </c>
      <c r="G21" s="108"/>
      <c r="H21" s="108"/>
      <c r="I21" s="55"/>
      <c r="J21" s="5"/>
      <c r="K21" s="85"/>
      <c r="L21" s="5">
        <f>ROUND(I21+J21+K21,2)</f>
        <v>0</v>
      </c>
      <c r="M21" s="99">
        <f>ROUND(G21*F21,2)</f>
        <v>0</v>
      </c>
      <c r="N21" s="54">
        <f>ROUND(I21*F21,2)</f>
        <v>0</v>
      </c>
      <c r="O21" s="54">
        <f>ROUND(J21*F21,2)</f>
        <v>0</v>
      </c>
      <c r="P21" s="54">
        <f>ROUND(K21*F21,2)</f>
        <v>0</v>
      </c>
      <c r="Q21" s="5">
        <f>ROUND(N21+O21+P21,2)</f>
        <v>0</v>
      </c>
      <c r="S21" s="112"/>
    </row>
    <row r="22" spans="1:19" s="53" customFormat="1" ht="12.75">
      <c r="A22" s="66">
        <v>14</v>
      </c>
      <c r="B22" s="2"/>
      <c r="C22" s="115" t="s">
        <v>680</v>
      </c>
      <c r="D22" s="194" t="s">
        <v>681</v>
      </c>
      <c r="E22" s="2" t="s">
        <v>162</v>
      </c>
      <c r="F22" s="4">
        <v>2</v>
      </c>
      <c r="G22" s="108"/>
      <c r="H22" s="108"/>
      <c r="I22" s="55"/>
      <c r="J22" s="5"/>
      <c r="K22" s="85"/>
      <c r="L22" s="5">
        <f t="shared" si="0"/>
        <v>0</v>
      </c>
      <c r="M22" s="99">
        <f t="shared" si="1"/>
        <v>0</v>
      </c>
      <c r="N22" s="54">
        <f t="shared" si="2"/>
        <v>0</v>
      </c>
      <c r="O22" s="54">
        <f t="shared" si="3"/>
        <v>0</v>
      </c>
      <c r="P22" s="54">
        <f t="shared" si="4"/>
        <v>0</v>
      </c>
      <c r="Q22" s="5">
        <f t="shared" si="5"/>
        <v>0</v>
      </c>
      <c r="S22" s="112"/>
    </row>
    <row r="23" spans="1:19" s="53" customFormat="1" ht="12.75">
      <c r="A23" s="66">
        <v>15</v>
      </c>
      <c r="B23" s="2"/>
      <c r="C23" s="115" t="s">
        <v>682</v>
      </c>
      <c r="D23" s="114"/>
      <c r="E23" s="2" t="s">
        <v>162</v>
      </c>
      <c r="F23" s="4">
        <v>2</v>
      </c>
      <c r="G23" s="108"/>
      <c r="H23" s="108"/>
      <c r="I23" s="5"/>
      <c r="J23" s="5"/>
      <c r="K23" s="85"/>
      <c r="L23" s="5">
        <f t="shared" si="0"/>
        <v>0</v>
      </c>
      <c r="M23" s="99">
        <f t="shared" si="1"/>
        <v>0</v>
      </c>
      <c r="N23" s="54">
        <f t="shared" si="2"/>
        <v>0</v>
      </c>
      <c r="O23" s="54">
        <f t="shared" si="3"/>
        <v>0</v>
      </c>
      <c r="P23" s="54">
        <f t="shared" si="4"/>
        <v>0</v>
      </c>
      <c r="Q23" s="5">
        <f t="shared" si="5"/>
        <v>0</v>
      </c>
      <c r="S23" s="112"/>
    </row>
    <row r="24" spans="1:19" s="53" customFormat="1" ht="12.75">
      <c r="A24" s="66">
        <v>16</v>
      </c>
      <c r="B24" s="2"/>
      <c r="C24" s="115" t="s">
        <v>683</v>
      </c>
      <c r="D24" s="114"/>
      <c r="E24" s="2" t="s">
        <v>162</v>
      </c>
      <c r="F24" s="4">
        <v>3</v>
      </c>
      <c r="G24" s="108"/>
      <c r="H24" s="108"/>
      <c r="I24" s="5"/>
      <c r="J24" s="5"/>
      <c r="K24" s="5"/>
      <c r="L24" s="5">
        <f t="shared" si="0"/>
        <v>0</v>
      </c>
      <c r="M24" s="99">
        <f t="shared" si="1"/>
        <v>0</v>
      </c>
      <c r="N24" s="54">
        <f t="shared" si="2"/>
        <v>0</v>
      </c>
      <c r="O24" s="54">
        <f t="shared" si="3"/>
        <v>0</v>
      </c>
      <c r="P24" s="54">
        <f t="shared" si="4"/>
        <v>0</v>
      </c>
      <c r="Q24" s="5">
        <f t="shared" si="5"/>
        <v>0</v>
      </c>
      <c r="S24" s="112"/>
    </row>
    <row r="25" spans="1:19" s="53" customFormat="1" ht="12.75">
      <c r="A25" s="66">
        <v>17</v>
      </c>
      <c r="B25" s="2"/>
      <c r="C25" s="115" t="s">
        <v>684</v>
      </c>
      <c r="D25" s="114"/>
      <c r="E25" s="2" t="s">
        <v>685</v>
      </c>
      <c r="F25" s="4">
        <v>1</v>
      </c>
      <c r="G25" s="108"/>
      <c r="H25" s="108"/>
      <c r="I25" s="196"/>
      <c r="J25" s="5"/>
      <c r="K25" s="5"/>
      <c r="L25" s="5">
        <f t="shared" si="0"/>
        <v>0</v>
      </c>
      <c r="M25" s="99">
        <f t="shared" si="1"/>
        <v>0</v>
      </c>
      <c r="N25" s="54">
        <f t="shared" si="2"/>
        <v>0</v>
      </c>
      <c r="O25" s="54">
        <f t="shared" si="3"/>
        <v>0</v>
      </c>
      <c r="P25" s="54">
        <f t="shared" si="4"/>
        <v>0</v>
      </c>
      <c r="Q25" s="5">
        <f t="shared" si="5"/>
        <v>0</v>
      </c>
      <c r="S25" s="112"/>
    </row>
    <row r="26" spans="1:19" s="53" customFormat="1" ht="12.75">
      <c r="A26" s="66">
        <v>18</v>
      </c>
      <c r="B26" s="2"/>
      <c r="C26" s="189" t="s">
        <v>686</v>
      </c>
      <c r="D26" s="195"/>
      <c r="E26" s="2"/>
      <c r="F26" s="4"/>
      <c r="G26" s="106"/>
      <c r="H26" s="106"/>
      <c r="I26" s="5"/>
      <c r="J26" s="5"/>
      <c r="K26" s="5"/>
      <c r="L26" s="5">
        <f t="shared" si="0"/>
        <v>0</v>
      </c>
      <c r="M26" s="99">
        <f t="shared" si="1"/>
        <v>0</v>
      </c>
      <c r="N26" s="54">
        <f t="shared" si="2"/>
        <v>0</v>
      </c>
      <c r="O26" s="54">
        <f t="shared" si="3"/>
        <v>0</v>
      </c>
      <c r="P26" s="54">
        <f t="shared" si="4"/>
        <v>0</v>
      </c>
      <c r="Q26" s="5">
        <f t="shared" si="5"/>
        <v>0</v>
      </c>
      <c r="S26" s="112"/>
    </row>
    <row r="27" spans="1:19" s="53" customFormat="1" ht="25.5">
      <c r="A27" s="66">
        <v>19</v>
      </c>
      <c r="B27" s="2"/>
      <c r="C27" s="136" t="s">
        <v>687</v>
      </c>
      <c r="D27" s="144"/>
      <c r="E27" s="83" t="s">
        <v>447</v>
      </c>
      <c r="F27" s="84">
        <v>63</v>
      </c>
      <c r="G27" s="108"/>
      <c r="H27" s="108"/>
      <c r="I27" s="196"/>
      <c r="J27" s="197"/>
      <c r="K27" s="197"/>
      <c r="L27" s="5">
        <f t="shared" si="0"/>
        <v>0</v>
      </c>
      <c r="M27" s="99">
        <f t="shared" si="1"/>
        <v>0</v>
      </c>
      <c r="N27" s="54">
        <f t="shared" si="2"/>
        <v>0</v>
      </c>
      <c r="O27" s="54">
        <f t="shared" si="3"/>
        <v>0</v>
      </c>
      <c r="P27" s="54">
        <f t="shared" si="4"/>
        <v>0</v>
      </c>
      <c r="Q27" s="5">
        <f t="shared" si="5"/>
        <v>0</v>
      </c>
      <c r="S27" s="112"/>
    </row>
    <row r="28" spans="1:19" s="53" customFormat="1" ht="12.75">
      <c r="A28" s="66">
        <v>20</v>
      </c>
      <c r="B28" s="2"/>
      <c r="C28" s="190" t="s">
        <v>688</v>
      </c>
      <c r="D28" s="145"/>
      <c r="E28" s="71" t="s">
        <v>447</v>
      </c>
      <c r="F28" s="72">
        <v>6</v>
      </c>
      <c r="G28" s="108"/>
      <c r="H28" s="108"/>
      <c r="I28" s="196"/>
      <c r="J28" s="197"/>
      <c r="K28" s="197"/>
      <c r="L28" s="5">
        <f t="shared" si="0"/>
        <v>0</v>
      </c>
      <c r="M28" s="99">
        <f t="shared" si="1"/>
        <v>0</v>
      </c>
      <c r="N28" s="54">
        <f t="shared" si="2"/>
        <v>0</v>
      </c>
      <c r="O28" s="54">
        <f t="shared" si="3"/>
        <v>0</v>
      </c>
      <c r="P28" s="54">
        <f t="shared" si="4"/>
        <v>0</v>
      </c>
      <c r="Q28" s="5">
        <f t="shared" si="5"/>
        <v>0</v>
      </c>
      <c r="S28" s="112"/>
    </row>
    <row r="29" spans="1:17" s="53" customFormat="1" ht="12.75">
      <c r="A29" s="66">
        <v>21</v>
      </c>
      <c r="B29" s="2"/>
      <c r="C29" s="221" t="s">
        <v>792</v>
      </c>
      <c r="D29" s="124"/>
      <c r="E29" s="154"/>
      <c r="F29" s="7"/>
      <c r="G29" s="94"/>
      <c r="H29" s="94"/>
      <c r="I29" s="55"/>
      <c r="J29" s="55"/>
      <c r="K29" s="4"/>
      <c r="L29" s="5">
        <f t="shared" si="0"/>
        <v>0</v>
      </c>
      <c r="M29" s="99">
        <f t="shared" si="1"/>
        <v>0</v>
      </c>
      <c r="N29" s="54">
        <f t="shared" si="2"/>
        <v>0</v>
      </c>
      <c r="O29" s="54">
        <f t="shared" si="3"/>
        <v>0</v>
      </c>
      <c r="P29" s="54">
        <f t="shared" si="4"/>
        <v>0</v>
      </c>
      <c r="Q29" s="5">
        <f t="shared" si="5"/>
        <v>0</v>
      </c>
    </row>
    <row r="30" spans="1:17" s="53" customFormat="1" ht="25.5">
      <c r="A30" s="66">
        <v>22</v>
      </c>
      <c r="B30" s="2"/>
      <c r="C30" s="222" t="s">
        <v>793</v>
      </c>
      <c r="D30" s="124"/>
      <c r="E30" s="154" t="s">
        <v>450</v>
      </c>
      <c r="F30" s="7">
        <v>1</v>
      </c>
      <c r="G30" s="108"/>
      <c r="H30" s="108"/>
      <c r="I30" s="55"/>
      <c r="J30" s="55"/>
      <c r="K30" s="4"/>
      <c r="L30" s="5">
        <f t="shared" si="0"/>
        <v>0</v>
      </c>
      <c r="M30" s="99">
        <f t="shared" si="1"/>
        <v>0</v>
      </c>
      <c r="N30" s="54">
        <f t="shared" si="2"/>
        <v>0</v>
      </c>
      <c r="O30" s="54">
        <f t="shared" si="3"/>
        <v>0</v>
      </c>
      <c r="P30" s="54">
        <f t="shared" si="4"/>
        <v>0</v>
      </c>
      <c r="Q30" s="5">
        <f t="shared" si="5"/>
        <v>0</v>
      </c>
    </row>
    <row r="31" spans="1:17" s="13" customFormat="1" ht="12.75">
      <c r="A31" s="20"/>
      <c r="B31" s="22"/>
      <c r="C31" s="23" t="s">
        <v>21</v>
      </c>
      <c r="D31" s="23"/>
      <c r="E31" s="22"/>
      <c r="F31" s="24"/>
      <c r="G31" s="96"/>
      <c r="H31" s="96"/>
      <c r="I31" s="24"/>
      <c r="J31" s="24"/>
      <c r="K31" s="24"/>
      <c r="L31" s="24"/>
      <c r="M31" s="100">
        <f>SUM(M9:M30)</f>
        <v>0</v>
      </c>
      <c r="N31" s="25">
        <f>SUM(N9:N30)</f>
        <v>0</v>
      </c>
      <c r="O31" s="25">
        <f>SUM(O9:O30)</f>
        <v>0</v>
      </c>
      <c r="P31" s="25">
        <f>SUM(P9:P30)</f>
        <v>0</v>
      </c>
      <c r="Q31" s="25">
        <f>SUM(Q9:Q30)</f>
        <v>0</v>
      </c>
    </row>
    <row r="32" spans="1:17" s="13" customFormat="1" ht="12.75">
      <c r="A32" s="21"/>
      <c r="B32" s="21"/>
      <c r="C32" s="270" t="s">
        <v>6</v>
      </c>
      <c r="D32" s="276"/>
      <c r="E32" s="276"/>
      <c r="F32" s="276"/>
      <c r="G32" s="276"/>
      <c r="H32" s="276"/>
      <c r="I32" s="276"/>
      <c r="J32" s="276"/>
      <c r="K32" s="276"/>
      <c r="L32" s="35"/>
      <c r="M32" s="101"/>
      <c r="N32" s="26"/>
      <c r="O32" s="26">
        <f>ROUND(O31*L32,2)</f>
        <v>0</v>
      </c>
      <c r="P32" s="26"/>
      <c r="Q32" s="34">
        <f>O32</f>
        <v>0</v>
      </c>
    </row>
    <row r="33" spans="1:17" s="13" customFormat="1" ht="12.75">
      <c r="A33" s="21"/>
      <c r="B33" s="21"/>
      <c r="C33" s="277" t="s">
        <v>22</v>
      </c>
      <c r="D33" s="278"/>
      <c r="E33" s="278"/>
      <c r="F33" s="278"/>
      <c r="G33" s="278"/>
      <c r="H33" s="278"/>
      <c r="I33" s="278"/>
      <c r="J33" s="278"/>
      <c r="K33" s="287"/>
      <c r="L33" s="22"/>
      <c r="M33" s="102">
        <f>M31+M32</f>
        <v>0</v>
      </c>
      <c r="N33" s="27">
        <f>N31+N32</f>
        <v>0</v>
      </c>
      <c r="O33" s="27">
        <f>O31+O32</f>
        <v>0</v>
      </c>
      <c r="P33" s="27">
        <f>P31+P32</f>
        <v>0</v>
      </c>
      <c r="Q33" s="27">
        <f>Q31+Q32</f>
        <v>0</v>
      </c>
    </row>
    <row r="34" spans="1:19" s="13" customFormat="1" ht="12.75">
      <c r="A34" s="28"/>
      <c r="B34" s="28"/>
      <c r="C34" s="28"/>
      <c r="D34" s="28"/>
      <c r="E34" s="28"/>
      <c r="F34" s="28"/>
      <c r="G34" s="109"/>
      <c r="H34" s="97"/>
      <c r="I34" s="30"/>
      <c r="J34" s="30"/>
      <c r="M34" s="97"/>
      <c r="N34" s="30"/>
      <c r="O34" s="30"/>
      <c r="P34" s="30"/>
      <c r="Q34" s="30"/>
      <c r="R34" s="30"/>
      <c r="S34" s="30"/>
    </row>
    <row r="35" spans="1:19" s="13" customFormat="1" ht="12.75">
      <c r="A35" s="28"/>
      <c r="B35" s="28"/>
      <c r="C35" s="28"/>
      <c r="D35" s="28"/>
      <c r="E35" s="28"/>
      <c r="F35" s="28"/>
      <c r="G35" s="109"/>
      <c r="H35" s="97"/>
      <c r="I35" s="30"/>
      <c r="J35" s="30"/>
      <c r="M35" s="97"/>
      <c r="N35" s="30"/>
      <c r="O35" s="30"/>
      <c r="P35" s="30"/>
      <c r="Q35" s="30"/>
      <c r="R35" s="30"/>
      <c r="S35" s="30"/>
    </row>
    <row r="36" spans="1:19" s="13" customFormat="1" ht="12.75">
      <c r="A36" s="28"/>
      <c r="B36" s="28"/>
      <c r="C36" s="28"/>
      <c r="D36" s="28"/>
      <c r="E36" s="28"/>
      <c r="F36" s="28"/>
      <c r="G36" s="109"/>
      <c r="H36" s="97"/>
      <c r="I36" s="30"/>
      <c r="J36" s="30"/>
      <c r="M36" s="97"/>
      <c r="N36" s="30"/>
      <c r="O36" s="30"/>
      <c r="P36" s="30"/>
      <c r="Q36" s="30"/>
      <c r="R36" s="30"/>
      <c r="S36" s="30"/>
    </row>
  </sheetData>
  <sheetProtection/>
  <mergeCells count="11">
    <mergeCell ref="A1:Q1"/>
    <mergeCell ref="A2:Q2"/>
    <mergeCell ref="A7:A8"/>
    <mergeCell ref="B7:B8"/>
    <mergeCell ref="E7:E8"/>
    <mergeCell ref="F7:F8"/>
    <mergeCell ref="C7:D8"/>
    <mergeCell ref="G7:L7"/>
    <mergeCell ref="C32:K32"/>
    <mergeCell ref="C33:K33"/>
    <mergeCell ref="M7:Q7"/>
  </mergeCells>
  <printOptions/>
  <pageMargins left="0.75" right="0.75" top="0.7" bottom="0.42" header="0.5" footer="0.3"/>
  <pageSetup horizontalDpi="600" verticalDpi="600" orientation="landscape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="85" zoomScaleNormal="85" zoomScaleSheetLayoutView="85" zoomScalePageLayoutView="0" workbookViewId="0" topLeftCell="A10">
      <selection activeCell="A30" sqref="A30:IV34"/>
    </sheetView>
  </sheetViews>
  <sheetFormatPr defaultColWidth="9.140625" defaultRowHeight="12.75"/>
  <cols>
    <col min="1" max="1" width="4.421875" style="36" customWidth="1"/>
    <col min="2" max="2" width="4.7109375" style="36" customWidth="1"/>
    <col min="3" max="3" width="38.7109375" style="36" customWidth="1"/>
    <col min="4" max="4" width="6.7109375" style="36" customWidth="1"/>
    <col min="5" max="5" width="8.28125" style="36" customWidth="1"/>
    <col min="6" max="6" width="8.8515625" style="98" customWidth="1"/>
    <col min="7" max="7" width="7.7109375" style="98" bestFit="1" customWidth="1"/>
    <col min="8" max="8" width="9.28125" style="36" bestFit="1" customWidth="1"/>
    <col min="9" max="9" width="10.57421875" style="53" customWidth="1"/>
    <col min="10" max="10" width="10.421875" style="36" customWidth="1"/>
    <col min="11" max="11" width="10.28125" style="36" customWidth="1"/>
    <col min="12" max="12" width="9.28125" style="98" bestFit="1" customWidth="1"/>
    <col min="13" max="13" width="11.8515625" style="36" customWidth="1"/>
    <col min="14" max="14" width="12.00390625" style="36" customWidth="1"/>
    <col min="15" max="15" width="10.421875" style="36" customWidth="1"/>
    <col min="16" max="16" width="12.28125" style="36" customWidth="1"/>
    <col min="17" max="17" width="9.140625" style="36" customWidth="1"/>
    <col min="18" max="18" width="9.57421875" style="36" bestFit="1" customWidth="1"/>
    <col min="19" max="16384" width="9.140625" style="36" customWidth="1"/>
  </cols>
  <sheetData>
    <row r="1" spans="1:21" s="13" customFormat="1" ht="12.75">
      <c r="A1" s="280" t="s">
        <v>825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4"/>
      <c r="R1" s="14"/>
      <c r="S1" s="14"/>
      <c r="T1" s="14"/>
      <c r="U1" s="14"/>
    </row>
    <row r="2" spans="1:16" s="13" customFormat="1" ht="12.75">
      <c r="A2" s="281" t="s">
        <v>804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s="13" customFormat="1" ht="12.75">
      <c r="A3" s="15" t="str">
        <f>UAS!A3</f>
        <v>Būves nosaukums: Maltas 2. vidusskolas ēkas korpusa vienkāršota rekonstrukcija</v>
      </c>
      <c r="B3" s="15"/>
      <c r="C3" s="16"/>
      <c r="D3" s="17"/>
      <c r="E3" s="17"/>
      <c r="F3" s="92"/>
      <c r="G3" s="92"/>
      <c r="H3" s="16"/>
      <c r="I3" s="16"/>
      <c r="J3" s="16"/>
      <c r="K3" s="16"/>
      <c r="L3" s="92"/>
      <c r="M3" s="16"/>
      <c r="N3" s="16"/>
      <c r="O3" s="16"/>
      <c r="P3" s="16"/>
    </row>
    <row r="4" spans="1:16" s="13" customFormat="1" ht="12.75">
      <c r="A4" s="15" t="str">
        <f>UAS!A4</f>
        <v>Objekta nosaukums: Maltas 2. vidusskolas ēkas korpusa vienkāršota rekonstrukcija</v>
      </c>
      <c r="B4" s="15"/>
      <c r="C4" s="16"/>
      <c r="D4" s="17"/>
      <c r="E4" s="17"/>
      <c r="F4" s="92"/>
      <c r="G4" s="92"/>
      <c r="H4" s="16"/>
      <c r="I4" s="16"/>
      <c r="J4" s="16"/>
      <c r="K4" s="16"/>
      <c r="L4" s="92"/>
      <c r="M4" s="16"/>
      <c r="N4" s="16"/>
      <c r="O4" s="16"/>
      <c r="P4" s="16"/>
    </row>
    <row r="5" spans="1:16" s="13" customFormat="1" ht="12.75">
      <c r="A5" s="15" t="str">
        <f>UAS!A5</f>
        <v>Objekta adrese: Sporta iela 5, Malta, Maltas pag., Rēzeknes nov.</v>
      </c>
      <c r="B5" s="15"/>
      <c r="C5" s="16"/>
      <c r="D5" s="17"/>
      <c r="E5" s="17"/>
      <c r="F5" s="92"/>
      <c r="G5" s="92"/>
      <c r="H5" s="16"/>
      <c r="I5" s="16"/>
      <c r="J5" s="16"/>
      <c r="K5" s="16"/>
      <c r="L5" s="92"/>
      <c r="M5" s="16"/>
      <c r="N5" s="16"/>
      <c r="O5" s="16"/>
      <c r="P5" s="16"/>
    </row>
    <row r="6" spans="1:16" s="13" customFormat="1" ht="12.75">
      <c r="A6" s="15" t="str">
        <f>UAS!A6</f>
        <v>Pasūtījuma Nr.: </v>
      </c>
      <c r="B6" s="15"/>
      <c r="C6" s="16"/>
      <c r="D6" s="17"/>
      <c r="E6" s="17"/>
      <c r="F6" s="92"/>
      <c r="G6" s="92"/>
      <c r="H6" s="16"/>
      <c r="I6" s="16"/>
      <c r="J6" s="16"/>
      <c r="K6" s="16"/>
      <c r="L6" s="92"/>
      <c r="M6" s="16"/>
      <c r="N6" s="16"/>
      <c r="O6" s="16"/>
      <c r="P6" s="16"/>
    </row>
    <row r="7" spans="1:16" s="13" customFormat="1" ht="12.75">
      <c r="A7" s="15" t="s">
        <v>787</v>
      </c>
      <c r="B7" s="15"/>
      <c r="C7" s="16"/>
      <c r="D7" s="17"/>
      <c r="E7" s="17"/>
      <c r="F7" s="92"/>
      <c r="G7" s="92"/>
      <c r="H7" s="16"/>
      <c r="I7" s="16"/>
      <c r="J7" s="16"/>
      <c r="K7" s="16"/>
      <c r="L7" s="92"/>
      <c r="M7" s="16"/>
      <c r="N7" s="16"/>
      <c r="O7" s="16"/>
      <c r="P7" s="16"/>
    </row>
    <row r="8" spans="1:16" s="13" customFormat="1" ht="12.75">
      <c r="A8" s="15" t="e">
        <f>Ventilacija!#REF!</f>
        <v>#REF!</v>
      </c>
      <c r="B8" s="19"/>
      <c r="C8" s="11"/>
      <c r="D8" s="17"/>
      <c r="F8" s="92"/>
      <c r="G8" s="92"/>
      <c r="H8" s="16"/>
      <c r="I8" s="16"/>
      <c r="J8" s="16"/>
      <c r="K8" s="18"/>
      <c r="L8" s="92"/>
      <c r="M8" s="279" t="s">
        <v>32</v>
      </c>
      <c r="N8" s="279"/>
      <c r="O8" s="282">
        <f>P27</f>
        <v>0</v>
      </c>
      <c r="P8" s="283"/>
    </row>
    <row r="9" spans="1:16" s="13" customFormat="1" ht="12.75">
      <c r="A9" s="15"/>
      <c r="B9" s="15"/>
      <c r="C9" s="15"/>
      <c r="D9" s="16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</row>
    <row r="10" spans="1:16" s="13" customFormat="1" ht="12.75">
      <c r="A10" s="284" t="s">
        <v>33</v>
      </c>
      <c r="B10" s="284" t="s">
        <v>34</v>
      </c>
      <c r="C10" s="288" t="s">
        <v>28</v>
      </c>
      <c r="D10" s="284" t="s">
        <v>29</v>
      </c>
      <c r="E10" s="286" t="s">
        <v>30</v>
      </c>
      <c r="F10" s="253" t="s">
        <v>35</v>
      </c>
      <c r="G10" s="253"/>
      <c r="H10" s="253"/>
      <c r="I10" s="253"/>
      <c r="J10" s="253"/>
      <c r="K10" s="253"/>
      <c r="L10" s="253" t="s">
        <v>31</v>
      </c>
      <c r="M10" s="253"/>
      <c r="N10" s="253"/>
      <c r="O10" s="253"/>
      <c r="P10" s="253"/>
    </row>
    <row r="11" spans="1:16" s="13" customFormat="1" ht="63.75">
      <c r="A11" s="285"/>
      <c r="B11" s="285"/>
      <c r="C11" s="290"/>
      <c r="D11" s="285"/>
      <c r="E11" s="286"/>
      <c r="F11" s="93" t="s">
        <v>36</v>
      </c>
      <c r="G11" s="93" t="s">
        <v>37</v>
      </c>
      <c r="H11" s="61" t="s">
        <v>15</v>
      </c>
      <c r="I11" s="61" t="s">
        <v>16</v>
      </c>
      <c r="J11" s="61" t="s">
        <v>17</v>
      </c>
      <c r="K11" s="61" t="s">
        <v>18</v>
      </c>
      <c r="L11" s="93" t="s">
        <v>19</v>
      </c>
      <c r="M11" s="61" t="s">
        <v>15</v>
      </c>
      <c r="N11" s="61" t="s">
        <v>16</v>
      </c>
      <c r="O11" s="61" t="s">
        <v>17</v>
      </c>
      <c r="P11" s="61" t="s">
        <v>20</v>
      </c>
    </row>
    <row r="12" spans="1:16" s="53" customFormat="1" ht="12.75">
      <c r="A12" s="65">
        <v>1</v>
      </c>
      <c r="B12" s="2"/>
      <c r="C12" s="235" t="s">
        <v>795</v>
      </c>
      <c r="D12" s="65" t="s">
        <v>450</v>
      </c>
      <c r="E12" s="236">
        <v>1</v>
      </c>
      <c r="F12" s="108"/>
      <c r="G12" s="108"/>
      <c r="H12" s="237"/>
      <c r="I12" s="238"/>
      <c r="J12" s="238"/>
      <c r="K12" s="5">
        <f>ROUND(H12+I12+J12,2)</f>
        <v>0</v>
      </c>
      <c r="L12" s="99">
        <f>ROUND(F12*E12,2)</f>
        <v>0</v>
      </c>
      <c r="M12" s="54">
        <f>ROUND(H12*E12,2)</f>
        <v>0</v>
      </c>
      <c r="N12" s="54">
        <f>ROUND(I12*E12,2)</f>
        <v>0</v>
      </c>
      <c r="O12" s="54">
        <f>ROUND(J12*E12,2)</f>
        <v>0</v>
      </c>
      <c r="P12" s="5">
        <f>ROUND(M12+N12+O12,2)</f>
        <v>0</v>
      </c>
    </row>
    <row r="13" spans="1:18" s="53" customFormat="1" ht="12.75">
      <c r="A13" s="66">
        <v>2</v>
      </c>
      <c r="B13" s="2"/>
      <c r="C13" s="136" t="s">
        <v>796</v>
      </c>
      <c r="D13" s="83" t="s">
        <v>450</v>
      </c>
      <c r="E13" s="84">
        <v>1</v>
      </c>
      <c r="F13" s="108"/>
      <c r="G13" s="108"/>
      <c r="H13" s="5"/>
      <c r="I13" s="5"/>
      <c r="J13" s="56"/>
      <c r="K13" s="5">
        <f>ROUND(H13+I13+J13,2)</f>
        <v>0</v>
      </c>
      <c r="L13" s="99">
        <f>ROUND(F13*E13,2)</f>
        <v>0</v>
      </c>
      <c r="M13" s="54">
        <f>ROUND(H13*E13,2)</f>
        <v>0</v>
      </c>
      <c r="N13" s="54">
        <f>ROUND(I13*E13,2)</f>
        <v>0</v>
      </c>
      <c r="O13" s="54">
        <f>ROUND(J13*E13,2)</f>
        <v>0</v>
      </c>
      <c r="P13" s="5">
        <f>ROUND(M13+N13+O13,2)</f>
        <v>0</v>
      </c>
      <c r="R13" s="112"/>
    </row>
    <row r="14" spans="1:18" s="53" customFormat="1" ht="12.75">
      <c r="A14" s="66">
        <v>3</v>
      </c>
      <c r="B14" s="2"/>
      <c r="C14" s="136" t="s">
        <v>797</v>
      </c>
      <c r="D14" s="83" t="s">
        <v>450</v>
      </c>
      <c r="E14" s="84">
        <v>3</v>
      </c>
      <c r="F14" s="108"/>
      <c r="G14" s="108"/>
      <c r="H14" s="5"/>
      <c r="I14" s="85"/>
      <c r="J14" s="56"/>
      <c r="K14" s="5">
        <f aca="true" t="shared" si="0" ref="K14:K24">ROUND(H14+I14+J14,2)</f>
        <v>0</v>
      </c>
      <c r="L14" s="99">
        <f aca="true" t="shared" si="1" ref="L14:L24">ROUND(F14*E14,2)</f>
        <v>0</v>
      </c>
      <c r="M14" s="54">
        <f aca="true" t="shared" si="2" ref="M14:M24">ROUND(H14*E14,2)</f>
        <v>0</v>
      </c>
      <c r="N14" s="54">
        <f aca="true" t="shared" si="3" ref="N14:N24">ROUND(I14*E14,2)</f>
        <v>0</v>
      </c>
      <c r="O14" s="54">
        <f aca="true" t="shared" si="4" ref="O14:O24">ROUND(J14*E14,2)</f>
        <v>0</v>
      </c>
      <c r="P14" s="5">
        <f aca="true" t="shared" si="5" ref="P14:P24">ROUND(M14+N14+O14,2)</f>
        <v>0</v>
      </c>
      <c r="R14" s="112"/>
    </row>
    <row r="15" spans="1:18" s="53" customFormat="1" ht="12.75">
      <c r="A15" s="66">
        <v>4</v>
      </c>
      <c r="B15" s="2"/>
      <c r="C15" s="136" t="s">
        <v>798</v>
      </c>
      <c r="D15" s="83" t="s">
        <v>450</v>
      </c>
      <c r="E15" s="84">
        <v>1</v>
      </c>
      <c r="F15" s="95"/>
      <c r="G15" s="95"/>
      <c r="H15" s="5"/>
      <c r="I15" s="85"/>
      <c r="J15" s="56"/>
      <c r="K15" s="5">
        <f t="shared" si="0"/>
        <v>0</v>
      </c>
      <c r="L15" s="99">
        <f t="shared" si="1"/>
        <v>0</v>
      </c>
      <c r="M15" s="54">
        <f t="shared" si="2"/>
        <v>0</v>
      </c>
      <c r="N15" s="54">
        <f t="shared" si="3"/>
        <v>0</v>
      </c>
      <c r="O15" s="54">
        <f t="shared" si="4"/>
        <v>0</v>
      </c>
      <c r="P15" s="5">
        <f t="shared" si="5"/>
        <v>0</v>
      </c>
      <c r="R15" s="112"/>
    </row>
    <row r="16" spans="1:18" s="53" customFormat="1" ht="12.75">
      <c r="A16" s="66">
        <v>5</v>
      </c>
      <c r="B16" s="2"/>
      <c r="C16" s="136" t="s">
        <v>799</v>
      </c>
      <c r="D16" s="83" t="s">
        <v>450</v>
      </c>
      <c r="E16" s="84">
        <v>1</v>
      </c>
      <c r="F16" s="108"/>
      <c r="G16" s="108"/>
      <c r="H16" s="5"/>
      <c r="I16" s="85"/>
      <c r="J16" s="56"/>
      <c r="K16" s="5">
        <f t="shared" si="0"/>
        <v>0</v>
      </c>
      <c r="L16" s="99">
        <f t="shared" si="1"/>
        <v>0</v>
      </c>
      <c r="M16" s="54">
        <f t="shared" si="2"/>
        <v>0</v>
      </c>
      <c r="N16" s="54">
        <f t="shared" si="3"/>
        <v>0</v>
      </c>
      <c r="O16" s="54">
        <f t="shared" si="4"/>
        <v>0</v>
      </c>
      <c r="P16" s="5">
        <f t="shared" si="5"/>
        <v>0</v>
      </c>
      <c r="R16" s="112"/>
    </row>
    <row r="17" spans="1:18" s="53" customFormat="1" ht="12.75">
      <c r="A17" s="66">
        <v>6</v>
      </c>
      <c r="B17" s="2"/>
      <c r="C17" s="136" t="s">
        <v>800</v>
      </c>
      <c r="D17" s="83" t="s">
        <v>450</v>
      </c>
      <c r="E17" s="84">
        <v>6</v>
      </c>
      <c r="F17" s="108"/>
      <c r="G17" s="108"/>
      <c r="H17" s="5"/>
      <c r="I17" s="85"/>
      <c r="J17" s="56"/>
      <c r="K17" s="5">
        <f t="shared" si="0"/>
        <v>0</v>
      </c>
      <c r="L17" s="99">
        <f t="shared" si="1"/>
        <v>0</v>
      </c>
      <c r="M17" s="54">
        <f t="shared" si="2"/>
        <v>0</v>
      </c>
      <c r="N17" s="54">
        <f t="shared" si="3"/>
        <v>0</v>
      </c>
      <c r="O17" s="54">
        <f t="shared" si="4"/>
        <v>0</v>
      </c>
      <c r="P17" s="5">
        <f t="shared" si="5"/>
        <v>0</v>
      </c>
      <c r="R17" s="112"/>
    </row>
    <row r="18" spans="1:18" s="53" customFormat="1" ht="38.25">
      <c r="A18" s="66">
        <v>7</v>
      </c>
      <c r="B18" s="2"/>
      <c r="C18" s="115" t="s">
        <v>801</v>
      </c>
      <c r="D18" s="6" t="s">
        <v>450</v>
      </c>
      <c r="E18" s="7">
        <v>1</v>
      </c>
      <c r="F18" s="108"/>
      <c r="G18" s="108"/>
      <c r="H18" s="5"/>
      <c r="I18" s="5"/>
      <c r="J18" s="56"/>
      <c r="K18" s="5">
        <f t="shared" si="0"/>
        <v>0</v>
      </c>
      <c r="L18" s="99">
        <f t="shared" si="1"/>
        <v>0</v>
      </c>
      <c r="M18" s="54">
        <f t="shared" si="2"/>
        <v>0</v>
      </c>
      <c r="N18" s="54">
        <f t="shared" si="3"/>
        <v>0</v>
      </c>
      <c r="O18" s="54">
        <f t="shared" si="4"/>
        <v>0</v>
      </c>
      <c r="P18" s="5">
        <f t="shared" si="5"/>
        <v>0</v>
      </c>
      <c r="R18" s="112"/>
    </row>
    <row r="19" spans="1:18" s="53" customFormat="1" ht="25.5">
      <c r="A19" s="66">
        <v>8</v>
      </c>
      <c r="B19" s="2"/>
      <c r="C19" s="115" t="s">
        <v>802</v>
      </c>
      <c r="D19" s="2" t="s">
        <v>450</v>
      </c>
      <c r="E19" s="4">
        <v>1</v>
      </c>
      <c r="F19" s="108"/>
      <c r="G19" s="108"/>
      <c r="H19" s="5"/>
      <c r="I19" s="5"/>
      <c r="J19" s="56"/>
      <c r="K19" s="5">
        <f t="shared" si="0"/>
        <v>0</v>
      </c>
      <c r="L19" s="99">
        <f t="shared" si="1"/>
        <v>0</v>
      </c>
      <c r="M19" s="54">
        <f t="shared" si="2"/>
        <v>0</v>
      </c>
      <c r="N19" s="54">
        <f t="shared" si="3"/>
        <v>0</v>
      </c>
      <c r="O19" s="54">
        <f t="shared" si="4"/>
        <v>0</v>
      </c>
      <c r="P19" s="5">
        <f t="shared" si="5"/>
        <v>0</v>
      </c>
      <c r="R19" s="112"/>
    </row>
    <row r="20" spans="1:18" s="53" customFormat="1" ht="25.5">
      <c r="A20" s="66">
        <v>9</v>
      </c>
      <c r="B20" s="2"/>
      <c r="C20" s="115" t="s">
        <v>803</v>
      </c>
      <c r="D20" s="2" t="s">
        <v>450</v>
      </c>
      <c r="E20" s="4">
        <v>1</v>
      </c>
      <c r="F20" s="108"/>
      <c r="G20" s="108"/>
      <c r="H20" s="5"/>
      <c r="I20" s="5"/>
      <c r="J20" s="56"/>
      <c r="K20" s="5">
        <f t="shared" si="0"/>
        <v>0</v>
      </c>
      <c r="L20" s="99">
        <f t="shared" si="1"/>
        <v>0</v>
      </c>
      <c r="M20" s="54">
        <f t="shared" si="2"/>
        <v>0</v>
      </c>
      <c r="N20" s="54">
        <f t="shared" si="3"/>
        <v>0</v>
      </c>
      <c r="O20" s="54">
        <f t="shared" si="4"/>
        <v>0</v>
      </c>
      <c r="P20" s="5">
        <f t="shared" si="5"/>
        <v>0</v>
      </c>
      <c r="R20" s="112"/>
    </row>
    <row r="21" spans="1:18" s="53" customFormat="1" ht="89.25">
      <c r="A21" s="66">
        <v>10</v>
      </c>
      <c r="B21" s="2"/>
      <c r="C21" s="245" t="s">
        <v>827</v>
      </c>
      <c r="D21" s="2" t="s">
        <v>450</v>
      </c>
      <c r="E21" s="4">
        <v>1</v>
      </c>
      <c r="F21" s="108"/>
      <c r="G21" s="108"/>
      <c r="H21" s="5"/>
      <c r="I21" s="5"/>
      <c r="J21" s="56"/>
      <c r="K21" s="5">
        <f>ROUND(H21+I21+J21,2)</f>
        <v>0</v>
      </c>
      <c r="L21" s="99">
        <f>ROUND(F21*E21,2)</f>
        <v>0</v>
      </c>
      <c r="M21" s="54">
        <f>ROUND(H21*E21,2)</f>
        <v>0</v>
      </c>
      <c r="N21" s="54">
        <f>ROUND(I21*E21,2)</f>
        <v>0</v>
      </c>
      <c r="O21" s="54">
        <f>ROUND(J21*E21,2)</f>
        <v>0</v>
      </c>
      <c r="P21" s="5">
        <f>ROUND(M21+N21+O21,2)</f>
        <v>0</v>
      </c>
      <c r="R21" s="112"/>
    </row>
    <row r="22" spans="1:18" s="53" customFormat="1" ht="38.25">
      <c r="A22" s="66">
        <v>11</v>
      </c>
      <c r="B22" s="2"/>
      <c r="C22" s="115" t="s">
        <v>119</v>
      </c>
      <c r="D22" s="2" t="s">
        <v>450</v>
      </c>
      <c r="E22" s="4">
        <v>2</v>
      </c>
      <c r="F22" s="108"/>
      <c r="G22" s="108"/>
      <c r="H22" s="5"/>
      <c r="I22" s="5"/>
      <c r="J22" s="56"/>
      <c r="K22" s="5">
        <f>ROUND(H22+I22+J22,2)</f>
        <v>0</v>
      </c>
      <c r="L22" s="99">
        <f>ROUND(F22*E22,2)</f>
        <v>0</v>
      </c>
      <c r="M22" s="54">
        <f>ROUND(H22*E22,2)</f>
        <v>0</v>
      </c>
      <c r="N22" s="54">
        <f>ROUND(I22*E22,2)</f>
        <v>0</v>
      </c>
      <c r="O22" s="54">
        <f>ROUND(J22*E22,2)</f>
        <v>0</v>
      </c>
      <c r="P22" s="5">
        <f>ROUND(M22+N22+O22,2)</f>
        <v>0</v>
      </c>
      <c r="R22" s="112"/>
    </row>
    <row r="23" spans="1:18" s="53" customFormat="1" ht="25.5">
      <c r="A23" s="66">
        <v>12</v>
      </c>
      <c r="B23" s="2"/>
      <c r="C23" s="115" t="s">
        <v>815</v>
      </c>
      <c r="D23" s="2" t="s">
        <v>450</v>
      </c>
      <c r="E23" s="4">
        <v>2</v>
      </c>
      <c r="F23" s="108"/>
      <c r="G23" s="108"/>
      <c r="H23" s="5"/>
      <c r="I23" s="5"/>
      <c r="J23" s="56"/>
      <c r="K23" s="5">
        <f>ROUND(H23+I23+J23,2)</f>
        <v>0</v>
      </c>
      <c r="L23" s="99">
        <f>ROUND(F23*E23,2)</f>
        <v>0</v>
      </c>
      <c r="M23" s="54">
        <f>ROUND(H23*E23,2)</f>
        <v>0</v>
      </c>
      <c r="N23" s="54">
        <f>ROUND(I23*E23,2)</f>
        <v>0</v>
      </c>
      <c r="O23" s="54">
        <f>ROUND(J23*E23,2)</f>
        <v>0</v>
      </c>
      <c r="P23" s="5">
        <f>ROUND(M23+N23+O23,2)</f>
        <v>0</v>
      </c>
      <c r="R23" s="112"/>
    </row>
    <row r="24" spans="1:18" s="53" customFormat="1" ht="12.75">
      <c r="A24" s="66"/>
      <c r="B24" s="2"/>
      <c r="C24" s="115"/>
      <c r="D24" s="2"/>
      <c r="E24" s="4"/>
      <c r="F24" s="108"/>
      <c r="G24" s="108"/>
      <c r="H24" s="243"/>
      <c r="I24" s="197"/>
      <c r="J24" s="244"/>
      <c r="K24" s="5">
        <f t="shared" si="0"/>
        <v>0</v>
      </c>
      <c r="L24" s="99">
        <f t="shared" si="1"/>
        <v>0</v>
      </c>
      <c r="M24" s="54">
        <f t="shared" si="2"/>
        <v>0</v>
      </c>
      <c r="N24" s="54">
        <f t="shared" si="3"/>
        <v>0</v>
      </c>
      <c r="O24" s="54">
        <f t="shared" si="4"/>
        <v>0</v>
      </c>
      <c r="P24" s="5">
        <f t="shared" si="5"/>
        <v>0</v>
      </c>
      <c r="R24" s="112"/>
    </row>
    <row r="25" spans="1:16" s="13" customFormat="1" ht="12.75">
      <c r="A25" s="20"/>
      <c r="B25" s="22"/>
      <c r="C25" s="23" t="s">
        <v>21</v>
      </c>
      <c r="D25" s="22"/>
      <c r="E25" s="24"/>
      <c r="F25" s="96"/>
      <c r="G25" s="96"/>
      <c r="H25" s="24"/>
      <c r="I25" s="24"/>
      <c r="J25" s="24"/>
      <c r="K25" s="24"/>
      <c r="L25" s="100">
        <f>SUM(L12:L24)</f>
        <v>0</v>
      </c>
      <c r="M25" s="25">
        <f>SUM(M12:M24)</f>
        <v>0</v>
      </c>
      <c r="N25" s="25">
        <f>SUM(N12:N24)</f>
        <v>0</v>
      </c>
      <c r="O25" s="25">
        <f>SUM(O12:O24)</f>
        <v>0</v>
      </c>
      <c r="P25" s="25">
        <f>SUM(P12:P24)</f>
        <v>0</v>
      </c>
    </row>
    <row r="26" spans="1:16" s="13" customFormat="1" ht="12.75">
      <c r="A26" s="21"/>
      <c r="B26" s="21"/>
      <c r="C26" s="270" t="s">
        <v>6</v>
      </c>
      <c r="D26" s="276"/>
      <c r="E26" s="276"/>
      <c r="F26" s="276"/>
      <c r="G26" s="276"/>
      <c r="H26" s="276"/>
      <c r="I26" s="276"/>
      <c r="J26" s="276"/>
      <c r="K26" s="35"/>
      <c r="L26" s="101"/>
      <c r="M26" s="26"/>
      <c r="N26" s="26">
        <f>ROUND(N25*K26,2)</f>
        <v>0</v>
      </c>
      <c r="O26" s="26"/>
      <c r="P26" s="34">
        <f>N26</f>
        <v>0</v>
      </c>
    </row>
    <row r="27" spans="1:16" s="13" customFormat="1" ht="12.75">
      <c r="A27" s="21"/>
      <c r="B27" s="21"/>
      <c r="C27" s="277" t="s">
        <v>22</v>
      </c>
      <c r="D27" s="278"/>
      <c r="E27" s="278"/>
      <c r="F27" s="278"/>
      <c r="G27" s="278"/>
      <c r="H27" s="278"/>
      <c r="I27" s="278"/>
      <c r="J27" s="287"/>
      <c r="K27" s="22"/>
      <c r="L27" s="102">
        <f>L25+L26</f>
        <v>0</v>
      </c>
      <c r="M27" s="27">
        <f>M25+M26</f>
        <v>0</v>
      </c>
      <c r="N27" s="27">
        <f>N25+N26</f>
        <v>0</v>
      </c>
      <c r="O27" s="27">
        <f>O25+O26</f>
        <v>0</v>
      </c>
      <c r="P27" s="27">
        <f>P25+P26</f>
        <v>0</v>
      </c>
    </row>
    <row r="28" spans="1:18" s="13" customFormat="1" ht="12.75">
      <c r="A28" s="28"/>
      <c r="B28" s="28"/>
      <c r="C28" s="28"/>
      <c r="D28" s="28"/>
      <c r="E28" s="28"/>
      <c r="F28" s="109"/>
      <c r="G28" s="97"/>
      <c r="H28" s="30"/>
      <c r="I28" s="30"/>
      <c r="L28" s="97"/>
      <c r="M28" s="30"/>
      <c r="N28" s="30"/>
      <c r="O28" s="30"/>
      <c r="P28" s="30"/>
      <c r="Q28" s="30"/>
      <c r="R28" s="30"/>
    </row>
    <row r="29" spans="1:18" s="13" customFormat="1" ht="12.75">
      <c r="A29" s="28"/>
      <c r="B29" s="28"/>
      <c r="C29" s="28"/>
      <c r="D29" s="28"/>
      <c r="E29" s="28"/>
      <c r="F29" s="109"/>
      <c r="G29" s="97"/>
      <c r="H29" s="30"/>
      <c r="I29" s="30"/>
      <c r="L29" s="97"/>
      <c r="M29" s="30"/>
      <c r="N29" s="30"/>
      <c r="O29" s="30"/>
      <c r="P29" s="30"/>
      <c r="Q29" s="30"/>
      <c r="R29" s="30"/>
    </row>
  </sheetData>
  <sheetProtection/>
  <mergeCells count="14">
    <mergeCell ref="F10:K10"/>
    <mergeCell ref="L10:P10"/>
    <mergeCell ref="C26:J26"/>
    <mergeCell ref="C27:J27"/>
    <mergeCell ref="A1:P1"/>
    <mergeCell ref="A2:P2"/>
    <mergeCell ref="M8:N8"/>
    <mergeCell ref="O8:P8"/>
    <mergeCell ref="E9:P9"/>
    <mergeCell ref="A10:A11"/>
    <mergeCell ref="B10:B11"/>
    <mergeCell ref="C10:C11"/>
    <mergeCell ref="D10:D11"/>
    <mergeCell ref="E10:E11"/>
  </mergeCells>
  <printOptions/>
  <pageMargins left="0.75" right="0.75" top="0.7" bottom="0.42" header="0.5" footer="0.3"/>
  <pageSetup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view="pageBreakPreview" zoomScale="85" zoomScaleNormal="85" zoomScaleSheetLayoutView="85" zoomScalePageLayoutView="0" workbookViewId="0" topLeftCell="A1">
      <selection activeCell="A11" sqref="A11:IV13"/>
    </sheetView>
  </sheetViews>
  <sheetFormatPr defaultColWidth="11.28125" defaultRowHeight="12.75"/>
  <cols>
    <col min="1" max="1" width="5.140625" style="13" customWidth="1"/>
    <col min="2" max="2" width="9.00390625" style="13" customWidth="1"/>
    <col min="3" max="3" width="32.8515625" style="13" customWidth="1"/>
    <col min="4" max="4" width="5.7109375" style="13" customWidth="1"/>
    <col min="5" max="5" width="14.57421875" style="13" customWidth="1"/>
    <col min="6" max="6" width="14.7109375" style="13" customWidth="1"/>
    <col min="7" max="7" width="14.28125" style="13" customWidth="1"/>
    <col min="8" max="8" width="13.8515625" style="13" customWidth="1"/>
    <col min="9" max="9" width="13.140625" style="13" customWidth="1"/>
    <col min="10" max="10" width="11.28125" style="13" customWidth="1"/>
    <col min="11" max="11" width="19.8515625" style="13" customWidth="1"/>
    <col min="12" max="13" width="13.8515625" style="13" bestFit="1" customWidth="1"/>
    <col min="14" max="15" width="12.7109375" style="13" bestFit="1" customWidth="1"/>
    <col min="16" max="16384" width="11.28125" style="13" customWidth="1"/>
  </cols>
  <sheetData>
    <row r="2" spans="1:9" ht="15">
      <c r="A2" s="251" t="s">
        <v>0</v>
      </c>
      <c r="B2" s="251"/>
      <c r="C2" s="251"/>
      <c r="D2" s="251"/>
      <c r="E2" s="251"/>
      <c r="F2" s="251"/>
      <c r="G2" s="251"/>
      <c r="H2" s="251"/>
      <c r="I2" s="251"/>
    </row>
    <row r="3" spans="1:9" ht="12.75">
      <c r="A3" s="252" t="s">
        <v>23</v>
      </c>
      <c r="B3" s="252"/>
      <c r="C3" s="252"/>
      <c r="D3" s="252"/>
      <c r="E3" s="252"/>
      <c r="F3" s="252"/>
      <c r="G3" s="252"/>
      <c r="H3" s="252"/>
      <c r="I3" s="252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6"/>
      <c r="B5" s="16"/>
      <c r="C5" s="16"/>
      <c r="D5" s="16"/>
      <c r="E5" s="16"/>
      <c r="F5" s="16"/>
      <c r="G5" s="16"/>
      <c r="H5" s="16"/>
      <c r="I5" s="16"/>
    </row>
    <row r="6" spans="1:9" ht="12.75" customHeight="1">
      <c r="A6" s="15" t="str">
        <f>Koptāme!A9</f>
        <v>Būves nosaukums: Maltas 2. vidusskolas ēkas korpusa vienkāršota rekonstrukcija</v>
      </c>
      <c r="B6" s="42"/>
      <c r="C6" s="42"/>
      <c r="D6" s="42"/>
      <c r="E6" s="42"/>
      <c r="F6" s="42"/>
      <c r="G6" s="42"/>
      <c r="H6" s="42"/>
      <c r="I6" s="42"/>
    </row>
    <row r="7" spans="1:9" ht="12.75" customHeight="1">
      <c r="A7" s="15" t="s">
        <v>58</v>
      </c>
      <c r="B7" s="42"/>
      <c r="C7" s="42"/>
      <c r="D7" s="42"/>
      <c r="E7" s="42"/>
      <c r="F7" s="42"/>
      <c r="G7" s="42"/>
      <c r="H7" s="42"/>
      <c r="I7" s="42"/>
    </row>
    <row r="8" spans="1:9" ht="12.75">
      <c r="A8" s="15" t="s">
        <v>59</v>
      </c>
      <c r="B8" s="33"/>
      <c r="C8" s="33"/>
      <c r="D8" s="33"/>
      <c r="E8" s="33"/>
      <c r="F8" s="33"/>
      <c r="G8" s="33"/>
      <c r="H8" s="33"/>
      <c r="I8" s="33"/>
    </row>
    <row r="9" spans="1:9" ht="12.75">
      <c r="A9" s="15" t="s">
        <v>14</v>
      </c>
      <c r="B9" s="43"/>
      <c r="C9" s="43"/>
      <c r="D9" s="43"/>
      <c r="E9" s="43"/>
      <c r="F9" s="43"/>
      <c r="G9" s="43"/>
      <c r="H9" s="43"/>
      <c r="I9" s="43"/>
    </row>
    <row r="10" spans="1:9" ht="12.75">
      <c r="A10" s="19"/>
      <c r="B10" s="19"/>
      <c r="C10" s="19"/>
      <c r="D10" s="19"/>
      <c r="E10" s="19"/>
      <c r="F10" s="19"/>
      <c r="G10" s="19"/>
      <c r="H10" s="19"/>
      <c r="I10" s="19"/>
    </row>
    <row r="11" spans="1:10" ht="12.75">
      <c r="A11" s="253" t="s">
        <v>33</v>
      </c>
      <c r="B11" s="253" t="s">
        <v>24</v>
      </c>
      <c r="C11" s="263" t="s">
        <v>25</v>
      </c>
      <c r="D11" s="264"/>
      <c r="E11" s="253" t="s">
        <v>26</v>
      </c>
      <c r="F11" s="254" t="s">
        <v>27</v>
      </c>
      <c r="G11" s="254"/>
      <c r="H11" s="254"/>
      <c r="I11" s="255" t="s">
        <v>38</v>
      </c>
      <c r="J11" s="151"/>
    </row>
    <row r="12" spans="1:10" s="38" customFormat="1" ht="45" customHeight="1">
      <c r="A12" s="253"/>
      <c r="B12" s="253"/>
      <c r="C12" s="265"/>
      <c r="D12" s="266"/>
      <c r="E12" s="253"/>
      <c r="F12" s="31" t="s">
        <v>39</v>
      </c>
      <c r="G12" s="31" t="s">
        <v>40</v>
      </c>
      <c r="H12" s="31" t="s">
        <v>41</v>
      </c>
      <c r="I12" s="256"/>
      <c r="J12" s="152"/>
    </row>
    <row r="13" spans="1:15" ht="12.75">
      <c r="A13" s="2">
        <v>1</v>
      </c>
      <c r="B13" s="58" t="s">
        <v>42</v>
      </c>
      <c r="C13" s="257" t="s">
        <v>444</v>
      </c>
      <c r="D13" s="258"/>
      <c r="E13" s="56">
        <f>F13+G13+H13</f>
        <v>0</v>
      </c>
      <c r="F13" s="56">
        <f>Visparceltnieciskie!M235</f>
        <v>0</v>
      </c>
      <c r="G13" s="56">
        <f>Visparceltnieciskie!N235</f>
        <v>0</v>
      </c>
      <c r="H13" s="56">
        <f>Visparceltnieciskie!O235</f>
        <v>0</v>
      </c>
      <c r="I13" s="56">
        <f>Visparceltnieciskie!L235</f>
        <v>0</v>
      </c>
      <c r="J13" s="91"/>
      <c r="K13" s="39"/>
      <c r="L13" s="39"/>
      <c r="M13" s="39"/>
      <c r="N13" s="39"/>
      <c r="O13" s="39"/>
    </row>
    <row r="14" spans="1:15" s="215" customFormat="1" ht="12.75">
      <c r="A14" s="208">
        <v>2</v>
      </c>
      <c r="B14" s="209" t="s">
        <v>43</v>
      </c>
      <c r="C14" s="210" t="s">
        <v>587</v>
      </c>
      <c r="D14" s="211"/>
      <c r="E14" s="212">
        <f aca="true" t="shared" si="0" ref="E14:E22">F14+G14+H14</f>
        <v>0</v>
      </c>
      <c r="F14" s="212">
        <f>UK!N99</f>
        <v>0</v>
      </c>
      <c r="G14" s="212">
        <f>UK!O99</f>
        <v>0</v>
      </c>
      <c r="H14" s="212">
        <f>UK!P99</f>
        <v>0</v>
      </c>
      <c r="I14" s="212">
        <f>UK!M99</f>
        <v>0</v>
      </c>
      <c r="J14" s="213"/>
      <c r="K14" s="214"/>
      <c r="L14" s="214"/>
      <c r="M14" s="214"/>
      <c r="N14" s="214"/>
      <c r="O14" s="214"/>
    </row>
    <row r="15" spans="1:15" s="215" customFormat="1" ht="12.75">
      <c r="A15" s="208">
        <v>3</v>
      </c>
      <c r="B15" s="209" t="s">
        <v>44</v>
      </c>
      <c r="C15" s="261" t="s">
        <v>60</v>
      </c>
      <c r="D15" s="269"/>
      <c r="E15" s="212">
        <f t="shared" si="0"/>
        <v>0</v>
      </c>
      <c r="F15" s="212">
        <f>Apkure!O56</f>
        <v>0</v>
      </c>
      <c r="G15" s="212">
        <f>Apkure!P56</f>
        <v>0</v>
      </c>
      <c r="H15" s="212">
        <f>Apkure!Q56</f>
        <v>0</v>
      </c>
      <c r="I15" s="212">
        <f>Apkure!N56</f>
        <v>0</v>
      </c>
      <c r="J15" s="213"/>
      <c r="K15" s="214"/>
      <c r="L15" s="214"/>
      <c r="M15" s="214"/>
      <c r="N15" s="214"/>
      <c r="O15" s="214"/>
    </row>
    <row r="16" spans="1:15" s="215" customFormat="1" ht="12.75">
      <c r="A16" s="208">
        <v>4</v>
      </c>
      <c r="B16" s="209" t="s">
        <v>48</v>
      </c>
      <c r="C16" s="210" t="s">
        <v>693</v>
      </c>
      <c r="D16" s="216"/>
      <c r="E16" s="212">
        <f t="shared" si="0"/>
        <v>0</v>
      </c>
      <c r="F16" s="212">
        <f>SM!O69</f>
        <v>0</v>
      </c>
      <c r="G16" s="212">
        <f>SM!P69</f>
        <v>0</v>
      </c>
      <c r="H16" s="212">
        <f>SM!Q69</f>
        <v>0</v>
      </c>
      <c r="I16" s="212">
        <f>SM!N69</f>
        <v>0</v>
      </c>
      <c r="J16" s="213"/>
      <c r="K16" s="214"/>
      <c r="L16" s="214"/>
      <c r="M16" s="214"/>
      <c r="N16" s="214"/>
      <c r="O16" s="214"/>
    </row>
    <row r="17" spans="1:15" s="215" customFormat="1" ht="12.75">
      <c r="A17" s="208">
        <v>5</v>
      </c>
      <c r="B17" s="209" t="s">
        <v>51</v>
      </c>
      <c r="C17" s="261" t="s">
        <v>115</v>
      </c>
      <c r="D17" s="262"/>
      <c r="E17" s="212">
        <f t="shared" si="0"/>
        <v>0</v>
      </c>
      <c r="F17" s="212">
        <f>Ventilacija!O51</f>
        <v>0</v>
      </c>
      <c r="G17" s="212">
        <f>Ventilacija!P51</f>
        <v>0</v>
      </c>
      <c r="H17" s="212">
        <f>Ventilacija!Q51</f>
        <v>0</v>
      </c>
      <c r="I17" s="212">
        <f>Ventilacija!N51</f>
        <v>0</v>
      </c>
      <c r="J17" s="213"/>
      <c r="K17" s="214"/>
      <c r="L17" s="214"/>
      <c r="M17" s="214"/>
      <c r="N17" s="214"/>
      <c r="O17" s="214"/>
    </row>
    <row r="18" spans="1:15" s="215" customFormat="1" ht="12.75">
      <c r="A18" s="208">
        <v>6</v>
      </c>
      <c r="B18" s="209" t="s">
        <v>52</v>
      </c>
      <c r="C18" s="259" t="s">
        <v>176</v>
      </c>
      <c r="D18" s="260"/>
      <c r="E18" s="212">
        <f t="shared" si="0"/>
        <v>0</v>
      </c>
      <c r="F18" s="212">
        <f>'EL'!O201</f>
        <v>0</v>
      </c>
      <c r="G18" s="212">
        <f>'EL'!P201</f>
        <v>0</v>
      </c>
      <c r="H18" s="212">
        <f>'EL'!Q201</f>
        <v>0</v>
      </c>
      <c r="I18" s="212">
        <f>'EL'!N201</f>
        <v>0</v>
      </c>
      <c r="J18" s="213"/>
      <c r="K18" s="214"/>
      <c r="L18" s="214"/>
      <c r="M18" s="214"/>
      <c r="N18" s="214"/>
      <c r="O18" s="214"/>
    </row>
    <row r="19" spans="1:15" s="215" customFormat="1" ht="31.5" customHeight="1">
      <c r="A19" s="208">
        <v>7</v>
      </c>
      <c r="B19" s="209" t="s">
        <v>53</v>
      </c>
      <c r="C19" s="259" t="s">
        <v>398</v>
      </c>
      <c r="D19" s="260"/>
      <c r="E19" s="212">
        <f t="shared" si="0"/>
        <v>0</v>
      </c>
      <c r="F19" s="212">
        <f>VS!O51</f>
        <v>0</v>
      </c>
      <c r="G19" s="212">
        <f>VS!P51</f>
        <v>0</v>
      </c>
      <c r="H19" s="212">
        <f>VS!Q51</f>
        <v>0</v>
      </c>
      <c r="I19" s="212">
        <f>VS!N51</f>
        <v>0</v>
      </c>
      <c r="J19" s="213"/>
      <c r="K19" s="214"/>
      <c r="L19" s="214"/>
      <c r="M19" s="214"/>
      <c r="N19" s="214"/>
      <c r="O19" s="214"/>
    </row>
    <row r="20" spans="1:15" s="215" customFormat="1" ht="27" customHeight="1">
      <c r="A20" s="208">
        <v>8</v>
      </c>
      <c r="B20" s="209" t="s">
        <v>588</v>
      </c>
      <c r="C20" s="259" t="s">
        <v>791</v>
      </c>
      <c r="D20" s="260"/>
      <c r="E20" s="212">
        <f t="shared" si="0"/>
        <v>0</v>
      </c>
      <c r="F20" s="217">
        <f>UAS!O46</f>
        <v>0</v>
      </c>
      <c r="G20" s="217">
        <f>UAS!P46</f>
        <v>0</v>
      </c>
      <c r="H20" s="217">
        <f>UAS!Q46</f>
        <v>0</v>
      </c>
      <c r="I20" s="217">
        <f>UAS!N46</f>
        <v>0</v>
      </c>
      <c r="J20" s="213"/>
      <c r="K20" s="214"/>
      <c r="L20" s="214"/>
      <c r="M20" s="214"/>
      <c r="N20" s="214"/>
      <c r="O20" s="214"/>
    </row>
    <row r="21" spans="1:15" s="215" customFormat="1" ht="12.75">
      <c r="A21" s="231">
        <v>9</v>
      </c>
      <c r="B21" s="232" t="s">
        <v>785</v>
      </c>
      <c r="C21" s="274" t="s">
        <v>665</v>
      </c>
      <c r="D21" s="274"/>
      <c r="E21" s="217">
        <f t="shared" si="0"/>
        <v>0</v>
      </c>
      <c r="F21" s="217">
        <f>UKT!N33</f>
        <v>0</v>
      </c>
      <c r="G21" s="217">
        <f>UKT!O33</f>
        <v>0</v>
      </c>
      <c r="H21" s="217">
        <f>UKT!P33</f>
        <v>0</v>
      </c>
      <c r="I21" s="217">
        <f>UKT!M33</f>
        <v>0</v>
      </c>
      <c r="J21" s="213"/>
      <c r="K21" s="214"/>
      <c r="L21" s="214"/>
      <c r="M21" s="214"/>
      <c r="N21" s="214"/>
      <c r="O21" s="214"/>
    </row>
    <row r="22" spans="1:15" s="215" customFormat="1" ht="12.75">
      <c r="A22" s="233">
        <v>10</v>
      </c>
      <c r="B22" s="234" t="s">
        <v>794</v>
      </c>
      <c r="C22" s="275" t="s">
        <v>804</v>
      </c>
      <c r="D22" s="275"/>
      <c r="E22" s="218">
        <f t="shared" si="0"/>
        <v>0</v>
      </c>
      <c r="F22" s="218">
        <f>Iekartas!M27</f>
        <v>0</v>
      </c>
      <c r="G22" s="218">
        <f>Iekartas!N27</f>
        <v>0</v>
      </c>
      <c r="H22" s="218">
        <f>Iekartas!O27</f>
        <v>0</v>
      </c>
      <c r="I22" s="218">
        <f>Iekartas!L27</f>
        <v>0</v>
      </c>
      <c r="J22" s="213"/>
      <c r="K22" s="214"/>
      <c r="L22" s="214"/>
      <c r="M22" s="214"/>
      <c r="N22" s="214"/>
      <c r="O22" s="214"/>
    </row>
    <row r="23" spans="1:15" ht="12.75">
      <c r="A23" s="268" t="s">
        <v>21</v>
      </c>
      <c r="B23" s="268"/>
      <c r="C23" s="268"/>
      <c r="D23" s="3"/>
      <c r="E23" s="12">
        <f>SUM(E13:E22)</f>
        <v>0</v>
      </c>
      <c r="F23" s="12">
        <f>SUM(F13:F22)</f>
        <v>0</v>
      </c>
      <c r="G23" s="12">
        <f>SUM(G13:G22)</f>
        <v>0</v>
      </c>
      <c r="H23" s="12">
        <f>SUM(H13:H22)</f>
        <v>0</v>
      </c>
      <c r="I23" s="12">
        <f>SUM(I13:I22)</f>
        <v>0</v>
      </c>
      <c r="J23" s="103"/>
      <c r="K23" s="39"/>
      <c r="L23" s="39"/>
      <c r="M23" s="39"/>
      <c r="N23" s="39"/>
      <c r="O23" s="39"/>
    </row>
    <row r="24" spans="1:10" ht="12.75">
      <c r="A24" s="267" t="s">
        <v>4</v>
      </c>
      <c r="B24" s="267"/>
      <c r="C24" s="267"/>
      <c r="D24" s="35"/>
      <c r="E24" s="40">
        <f>ROUND(E23*D24,2)</f>
        <v>0</v>
      </c>
      <c r="J24" s="91"/>
    </row>
    <row r="25" spans="1:10" ht="12.75">
      <c r="A25" s="273" t="s">
        <v>1</v>
      </c>
      <c r="B25" s="273"/>
      <c r="C25" s="273"/>
      <c r="D25" s="41"/>
      <c r="E25" s="40"/>
      <c r="J25" s="91"/>
    </row>
    <row r="26" spans="1:10" ht="12.75">
      <c r="A26" s="270" t="s">
        <v>5</v>
      </c>
      <c r="B26" s="271"/>
      <c r="C26" s="272"/>
      <c r="D26" s="35"/>
      <c r="E26" s="40">
        <f>ROUND(E23*D26,2)</f>
        <v>0</v>
      </c>
      <c r="J26" s="91"/>
    </row>
    <row r="27" spans="1:10" ht="12.75">
      <c r="A27" s="267" t="s">
        <v>2</v>
      </c>
      <c r="B27" s="267"/>
      <c r="C27" s="267"/>
      <c r="D27" s="3"/>
      <c r="E27" s="40">
        <f>ROUND(F23*0.2409,2)</f>
        <v>0</v>
      </c>
      <c r="J27" s="91"/>
    </row>
    <row r="28" spans="1:10" ht="12.75">
      <c r="A28" s="268" t="s">
        <v>3</v>
      </c>
      <c r="B28" s="268"/>
      <c r="C28" s="268"/>
      <c r="D28" s="3"/>
      <c r="E28" s="12">
        <f>E23+E24+E26+E27</f>
        <v>0</v>
      </c>
      <c r="G28" s="52"/>
      <c r="J28" s="103"/>
    </row>
  </sheetData>
  <sheetProtection/>
  <mergeCells count="22">
    <mergeCell ref="A27:C27"/>
    <mergeCell ref="A28:C28"/>
    <mergeCell ref="A23:C23"/>
    <mergeCell ref="A24:C24"/>
    <mergeCell ref="C15:D15"/>
    <mergeCell ref="A26:C26"/>
    <mergeCell ref="A25:C25"/>
    <mergeCell ref="C21:D21"/>
    <mergeCell ref="C22:D22"/>
    <mergeCell ref="I11:I12"/>
    <mergeCell ref="C13:D13"/>
    <mergeCell ref="C18:D18"/>
    <mergeCell ref="C17:D17"/>
    <mergeCell ref="C19:D19"/>
    <mergeCell ref="C20:D20"/>
    <mergeCell ref="C11:D12"/>
    <mergeCell ref="A2:I2"/>
    <mergeCell ref="A3:I3"/>
    <mergeCell ref="A11:A12"/>
    <mergeCell ref="B11:B12"/>
    <mergeCell ref="E11:E12"/>
    <mergeCell ref="F11:H11"/>
  </mergeCells>
  <printOptions/>
  <pageMargins left="0.75" right="0.75" top="0.42" bottom="0.37" header="0.29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1"/>
  <sheetViews>
    <sheetView view="pageBreakPreview" zoomScale="85" zoomScaleNormal="85" zoomScaleSheetLayoutView="85" zoomScalePageLayoutView="0" workbookViewId="0" topLeftCell="A208">
      <selection activeCell="A241" sqref="A241:IV244"/>
    </sheetView>
  </sheetViews>
  <sheetFormatPr defaultColWidth="9.140625" defaultRowHeight="12.75"/>
  <cols>
    <col min="1" max="1" width="4.57421875" style="36" customWidth="1"/>
    <col min="2" max="2" width="6.140625" style="36" customWidth="1"/>
    <col min="3" max="3" width="36.57421875" style="36" customWidth="1"/>
    <col min="4" max="4" width="8.140625" style="36" customWidth="1"/>
    <col min="5" max="5" width="11.421875" style="36" customWidth="1"/>
    <col min="6" max="6" width="8.28125" style="98" customWidth="1"/>
    <col min="7" max="7" width="8.7109375" style="98" customWidth="1"/>
    <col min="8" max="8" width="9.57421875" style="36" customWidth="1"/>
    <col min="9" max="9" width="9.28125" style="36" bestFit="1" customWidth="1"/>
    <col min="10" max="10" width="8.140625" style="36" customWidth="1"/>
    <col min="11" max="11" width="9.421875" style="36" customWidth="1"/>
    <col min="12" max="12" width="10.8515625" style="98" customWidth="1"/>
    <col min="13" max="13" width="11.57421875" style="36" customWidth="1"/>
    <col min="14" max="14" width="12.00390625" style="36" customWidth="1"/>
    <col min="15" max="15" width="10.57421875" style="36" customWidth="1"/>
    <col min="16" max="16" width="12.421875" style="36" customWidth="1"/>
    <col min="17" max="17" width="7.7109375" style="44" customWidth="1"/>
    <col min="18" max="18" width="8.8515625" style="44" customWidth="1"/>
    <col min="19" max="19" width="7.421875" style="36" customWidth="1"/>
    <col min="20" max="16384" width="9.140625" style="36" customWidth="1"/>
  </cols>
  <sheetData>
    <row r="1" spans="1:21" s="13" customFormat="1" ht="12.75">
      <c r="A1" s="280" t="s">
        <v>816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59"/>
      <c r="R1" s="59"/>
      <c r="S1" s="14"/>
      <c r="T1" s="14"/>
      <c r="U1" s="14"/>
    </row>
    <row r="2" spans="1:18" s="13" customFormat="1" ht="12.75">
      <c r="A2" s="281" t="s">
        <v>444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16"/>
      <c r="R2" s="16"/>
    </row>
    <row r="3" spans="1:18" s="13" customFormat="1" ht="12.75">
      <c r="A3" s="15" t="str">
        <f>Kopsavilkums!A6</f>
        <v>Būves nosaukums: Maltas 2. vidusskolas ēkas korpusa vienkāršota rekonstrukcija</v>
      </c>
      <c r="B3" s="15"/>
      <c r="C3" s="16"/>
      <c r="D3" s="17"/>
      <c r="E3" s="17"/>
      <c r="F3" s="92"/>
      <c r="G3" s="92"/>
      <c r="H3" s="16"/>
      <c r="I3" s="16"/>
      <c r="J3" s="16"/>
      <c r="K3" s="16"/>
      <c r="L3" s="92"/>
      <c r="M3" s="16"/>
      <c r="N3" s="16"/>
      <c r="O3" s="16"/>
      <c r="P3" s="16"/>
      <c r="Q3" s="16"/>
      <c r="R3" s="16"/>
    </row>
    <row r="4" spans="1:18" s="13" customFormat="1" ht="12.75">
      <c r="A4" s="15" t="str">
        <f>Kopsavilkums!A7</f>
        <v>Objekta nosaukums: Maltas 2. vidusskolas ēkas korpusa vienkāršota rekonstrukcija</v>
      </c>
      <c r="B4" s="15"/>
      <c r="C4" s="16"/>
      <c r="D4" s="17"/>
      <c r="E4" s="17"/>
      <c r="F4" s="92"/>
      <c r="G4" s="92"/>
      <c r="H4" s="16"/>
      <c r="I4" s="16"/>
      <c r="J4" s="16"/>
      <c r="K4" s="16"/>
      <c r="L4" s="92"/>
      <c r="M4" s="16"/>
      <c r="N4" s="16"/>
      <c r="O4" s="16"/>
      <c r="P4" s="16"/>
      <c r="Q4" s="16"/>
      <c r="R4" s="16"/>
    </row>
    <row r="5" spans="1:18" s="13" customFormat="1" ht="12.75">
      <c r="A5" s="15" t="str">
        <f>Kopsavilkums!A8</f>
        <v>Objekta adrese: Sporta iela 5, Malta, Maltas pag., Rēzeknes nov.</v>
      </c>
      <c r="B5" s="15"/>
      <c r="C5" s="16"/>
      <c r="D5" s="17"/>
      <c r="E5" s="17"/>
      <c r="F5" s="92"/>
      <c r="G5" s="92"/>
      <c r="H5" s="16"/>
      <c r="I5" s="16"/>
      <c r="J5" s="16"/>
      <c r="K5" s="16"/>
      <c r="L5" s="92"/>
      <c r="M5" s="16"/>
      <c r="N5" s="16"/>
      <c r="O5" s="16"/>
      <c r="P5" s="16"/>
      <c r="Q5" s="16"/>
      <c r="R5" s="16"/>
    </row>
    <row r="6" spans="1:18" s="13" customFormat="1" ht="12.75">
      <c r="A6" s="15" t="str">
        <f>Kopsavilkums!A9</f>
        <v>Pasūtījuma Nr.: </v>
      </c>
      <c r="B6" s="15"/>
      <c r="C6" s="16"/>
      <c r="D6" s="17"/>
      <c r="E6" s="17"/>
      <c r="F6" s="92"/>
      <c r="G6" s="92"/>
      <c r="H6" s="16"/>
      <c r="I6" s="16"/>
      <c r="J6" s="16"/>
      <c r="K6" s="16"/>
      <c r="L6" s="92"/>
      <c r="M6" s="16"/>
      <c r="N6" s="16"/>
      <c r="O6" s="16"/>
      <c r="P6" s="16"/>
      <c r="Q6" s="16"/>
      <c r="R6" s="16"/>
    </row>
    <row r="7" spans="1:18" s="13" customFormat="1" ht="12.75">
      <c r="A7" s="284" t="s">
        <v>33</v>
      </c>
      <c r="B7" s="284" t="s">
        <v>34</v>
      </c>
      <c r="C7" s="284" t="s">
        <v>28</v>
      </c>
      <c r="D7" s="284" t="s">
        <v>29</v>
      </c>
      <c r="E7" s="286" t="s">
        <v>30</v>
      </c>
      <c r="F7" s="253" t="s">
        <v>35</v>
      </c>
      <c r="G7" s="253"/>
      <c r="H7" s="253"/>
      <c r="I7" s="253"/>
      <c r="J7" s="253"/>
      <c r="K7" s="253"/>
      <c r="L7" s="253" t="s">
        <v>31</v>
      </c>
      <c r="M7" s="253"/>
      <c r="N7" s="253"/>
      <c r="O7" s="253"/>
      <c r="P7" s="253"/>
      <c r="Q7" s="16"/>
      <c r="R7" s="16"/>
    </row>
    <row r="8" spans="1:18" s="13" customFormat="1" ht="51">
      <c r="A8" s="285"/>
      <c r="B8" s="285"/>
      <c r="C8" s="285"/>
      <c r="D8" s="285"/>
      <c r="E8" s="286"/>
      <c r="F8" s="93" t="s">
        <v>36</v>
      </c>
      <c r="G8" s="93" t="s">
        <v>37</v>
      </c>
      <c r="H8" s="61" t="s">
        <v>15</v>
      </c>
      <c r="I8" s="61" t="s">
        <v>16</v>
      </c>
      <c r="J8" s="61" t="s">
        <v>17</v>
      </c>
      <c r="K8" s="61" t="s">
        <v>18</v>
      </c>
      <c r="L8" s="93" t="s">
        <v>19</v>
      </c>
      <c r="M8" s="61" t="s">
        <v>15</v>
      </c>
      <c r="N8" s="61" t="s">
        <v>16</v>
      </c>
      <c r="O8" s="61" t="s">
        <v>17</v>
      </c>
      <c r="P8" s="61" t="s">
        <v>20</v>
      </c>
      <c r="Q8" s="16"/>
      <c r="R8" s="16"/>
    </row>
    <row r="9" spans="1:18" s="53" customFormat="1" ht="12.75">
      <c r="A9" s="65">
        <v>1</v>
      </c>
      <c r="B9" s="62"/>
      <c r="C9" s="76" t="s">
        <v>445</v>
      </c>
      <c r="D9" s="62"/>
      <c r="E9" s="64"/>
      <c r="F9" s="104"/>
      <c r="G9" s="104"/>
      <c r="H9" s="77"/>
      <c r="I9" s="62"/>
      <c r="J9" s="62"/>
      <c r="K9" s="5">
        <f>ROUND(H9+I9+J9,2)</f>
        <v>0</v>
      </c>
      <c r="L9" s="99">
        <f>ROUND(F9*E9,2)</f>
        <v>0</v>
      </c>
      <c r="M9" s="54">
        <f>ROUND(H9*E9,2)</f>
        <v>0</v>
      </c>
      <c r="N9" s="54">
        <f>ROUND(I9*E9,2)</f>
        <v>0</v>
      </c>
      <c r="O9" s="54">
        <f>ROUND(J9*E9,2)</f>
        <v>0</v>
      </c>
      <c r="P9" s="5">
        <f>ROUND(M9+N9+O9,2)</f>
        <v>0</v>
      </c>
      <c r="Q9" s="60"/>
      <c r="R9" s="60"/>
    </row>
    <row r="10" spans="1:18" s="53" customFormat="1" ht="12.75">
      <c r="A10" s="6">
        <v>2</v>
      </c>
      <c r="B10" s="2"/>
      <c r="C10" s="82" t="s">
        <v>446</v>
      </c>
      <c r="D10" s="83" t="s">
        <v>447</v>
      </c>
      <c r="E10" s="84">
        <v>90.53</v>
      </c>
      <c r="F10" s="108"/>
      <c r="G10" s="108"/>
      <c r="H10" s="55"/>
      <c r="I10" s="85"/>
      <c r="J10" s="85"/>
      <c r="K10" s="5">
        <f>ROUND(H10+I10+J10,2)</f>
        <v>0</v>
      </c>
      <c r="L10" s="99">
        <f>ROUND(F10*E10,2)</f>
        <v>0</v>
      </c>
      <c r="M10" s="54">
        <f>ROUND(H10*E10,2)</f>
        <v>0</v>
      </c>
      <c r="N10" s="54">
        <f>ROUND(I10*E10,2)</f>
        <v>0</v>
      </c>
      <c r="O10" s="54">
        <f>ROUND(J10*E10,2)</f>
        <v>0</v>
      </c>
      <c r="P10" s="5">
        <f>ROUND(M10+N10+O10,2)</f>
        <v>0</v>
      </c>
      <c r="Q10" s="90"/>
      <c r="R10" s="60"/>
    </row>
    <row r="11" spans="1:18" s="53" customFormat="1" ht="12.75">
      <c r="A11" s="6">
        <v>3</v>
      </c>
      <c r="B11" s="2"/>
      <c r="C11" s="82" t="s">
        <v>448</v>
      </c>
      <c r="D11" s="83" t="s">
        <v>447</v>
      </c>
      <c r="E11" s="84">
        <v>38.1</v>
      </c>
      <c r="F11" s="108"/>
      <c r="G11" s="108"/>
      <c r="H11" s="55"/>
      <c r="I11" s="85"/>
      <c r="J11" s="85"/>
      <c r="K11" s="5">
        <f aca="true" t="shared" si="0" ref="K11:K76">ROUND(H11+I11+J11,2)</f>
        <v>0</v>
      </c>
      <c r="L11" s="99">
        <f aca="true" t="shared" si="1" ref="L11:L76">ROUND(F11*E11,2)</f>
        <v>0</v>
      </c>
      <c r="M11" s="54">
        <f aca="true" t="shared" si="2" ref="M11:M76">ROUND(H11*E11,2)</f>
        <v>0</v>
      </c>
      <c r="N11" s="54">
        <f aca="true" t="shared" si="3" ref="N11:N76">ROUND(I11*E11,2)</f>
        <v>0</v>
      </c>
      <c r="O11" s="54">
        <f aca="true" t="shared" si="4" ref="O11:O76">ROUND(J11*E11,2)</f>
        <v>0</v>
      </c>
      <c r="P11" s="5">
        <f aca="true" t="shared" si="5" ref="P11:P76">ROUND(M11+N11+O11,2)</f>
        <v>0</v>
      </c>
      <c r="Q11" s="60"/>
      <c r="R11" s="60"/>
    </row>
    <row r="12" spans="1:18" s="53" customFormat="1" ht="12.75">
      <c r="A12" s="6">
        <v>4</v>
      </c>
      <c r="B12" s="2"/>
      <c r="C12" s="82" t="s">
        <v>454</v>
      </c>
      <c r="D12" s="83" t="s">
        <v>46</v>
      </c>
      <c r="E12" s="84">
        <v>838.74</v>
      </c>
      <c r="F12" s="108"/>
      <c r="G12" s="108"/>
      <c r="H12" s="55"/>
      <c r="I12" s="85"/>
      <c r="J12" s="85"/>
      <c r="K12" s="5">
        <f t="shared" si="0"/>
        <v>0</v>
      </c>
      <c r="L12" s="99">
        <f t="shared" si="1"/>
        <v>0</v>
      </c>
      <c r="M12" s="54">
        <f t="shared" si="2"/>
        <v>0</v>
      </c>
      <c r="N12" s="54">
        <f t="shared" si="3"/>
        <v>0</v>
      </c>
      <c r="O12" s="54">
        <f t="shared" si="4"/>
        <v>0</v>
      </c>
      <c r="P12" s="5">
        <f t="shared" si="5"/>
        <v>0</v>
      </c>
      <c r="Q12" s="60"/>
      <c r="R12" s="60"/>
    </row>
    <row r="13" spans="1:18" s="53" customFormat="1" ht="12.75">
      <c r="A13" s="6">
        <v>5</v>
      </c>
      <c r="B13" s="2"/>
      <c r="C13" s="82" t="s">
        <v>455</v>
      </c>
      <c r="D13" s="83" t="s">
        <v>46</v>
      </c>
      <c r="E13" s="84">
        <v>1315.38</v>
      </c>
      <c r="F13" s="108"/>
      <c r="G13" s="108"/>
      <c r="H13" s="55"/>
      <c r="I13" s="85"/>
      <c r="J13" s="85"/>
      <c r="K13" s="5">
        <f t="shared" si="0"/>
        <v>0</v>
      </c>
      <c r="L13" s="99">
        <f t="shared" si="1"/>
        <v>0</v>
      </c>
      <c r="M13" s="54">
        <f t="shared" si="2"/>
        <v>0</v>
      </c>
      <c r="N13" s="54">
        <f t="shared" si="3"/>
        <v>0</v>
      </c>
      <c r="O13" s="54">
        <f t="shared" si="4"/>
        <v>0</v>
      </c>
      <c r="P13" s="5">
        <f t="shared" si="5"/>
        <v>0</v>
      </c>
      <c r="Q13" s="60"/>
      <c r="R13" s="60"/>
    </row>
    <row r="14" spans="1:18" s="53" customFormat="1" ht="18.75" customHeight="1">
      <c r="A14" s="6">
        <v>6</v>
      </c>
      <c r="B14" s="2"/>
      <c r="C14" s="82" t="s">
        <v>456</v>
      </c>
      <c r="D14" s="83" t="s">
        <v>46</v>
      </c>
      <c r="E14" s="84">
        <f>80.58+172.81</f>
        <v>253.39</v>
      </c>
      <c r="F14" s="108"/>
      <c r="G14" s="108"/>
      <c r="H14" s="55"/>
      <c r="I14" s="85"/>
      <c r="J14" s="85"/>
      <c r="K14" s="5">
        <f t="shared" si="0"/>
        <v>0</v>
      </c>
      <c r="L14" s="99">
        <f t="shared" si="1"/>
        <v>0</v>
      </c>
      <c r="M14" s="54">
        <f t="shared" si="2"/>
        <v>0</v>
      </c>
      <c r="N14" s="54">
        <f t="shared" si="3"/>
        <v>0</v>
      </c>
      <c r="O14" s="54">
        <f t="shared" si="4"/>
        <v>0</v>
      </c>
      <c r="P14" s="5">
        <f t="shared" si="5"/>
        <v>0</v>
      </c>
      <c r="Q14" s="60"/>
      <c r="R14" s="60"/>
    </row>
    <row r="15" spans="1:18" s="53" customFormat="1" ht="18.75" customHeight="1">
      <c r="A15" s="6">
        <v>7</v>
      </c>
      <c r="B15" s="2"/>
      <c r="C15" s="82" t="s">
        <v>789</v>
      </c>
      <c r="D15" s="83" t="s">
        <v>557</v>
      </c>
      <c r="E15" s="84">
        <v>119</v>
      </c>
      <c r="F15" s="108"/>
      <c r="G15" s="108"/>
      <c r="H15" s="55"/>
      <c r="I15" s="85"/>
      <c r="J15" s="85"/>
      <c r="K15" s="5">
        <f>ROUND(H15+I15+J15,2)</f>
        <v>0</v>
      </c>
      <c r="L15" s="99">
        <f>ROUND(F15*E15,2)</f>
        <v>0</v>
      </c>
      <c r="M15" s="54">
        <f>ROUND(H15*E15,2)</f>
        <v>0</v>
      </c>
      <c r="N15" s="54">
        <f>ROUND(I15*E15,2)</f>
        <v>0</v>
      </c>
      <c r="O15" s="54">
        <f>ROUND(J15*E15,2)</f>
        <v>0</v>
      </c>
      <c r="P15" s="5">
        <f>ROUND(M15+N15+O15,2)</f>
        <v>0</v>
      </c>
      <c r="Q15" s="60"/>
      <c r="R15" s="60"/>
    </row>
    <row r="16" spans="1:18" s="53" customFormat="1" ht="18.75" customHeight="1">
      <c r="A16" s="6">
        <v>8</v>
      </c>
      <c r="B16" s="2"/>
      <c r="C16" s="82" t="s">
        <v>549</v>
      </c>
      <c r="D16" s="83" t="s">
        <v>47</v>
      </c>
      <c r="E16" s="84">
        <v>43.2</v>
      </c>
      <c r="F16" s="108"/>
      <c r="G16" s="108"/>
      <c r="H16" s="55"/>
      <c r="I16" s="85"/>
      <c r="J16" s="85"/>
      <c r="K16" s="5">
        <f t="shared" si="0"/>
        <v>0</v>
      </c>
      <c r="L16" s="99">
        <f t="shared" si="1"/>
        <v>0</v>
      </c>
      <c r="M16" s="54">
        <f t="shared" si="2"/>
        <v>0</v>
      </c>
      <c r="N16" s="54">
        <f t="shared" si="3"/>
        <v>0</v>
      </c>
      <c r="O16" s="54">
        <f t="shared" si="4"/>
        <v>0</v>
      </c>
      <c r="P16" s="5">
        <f t="shared" si="5"/>
        <v>0</v>
      </c>
      <c r="Q16" s="60"/>
      <c r="R16" s="60"/>
    </row>
    <row r="17" spans="1:18" s="53" customFormat="1" ht="18.75" customHeight="1">
      <c r="A17" s="6">
        <v>9</v>
      </c>
      <c r="B17" s="2"/>
      <c r="C17" s="82" t="s">
        <v>582</v>
      </c>
      <c r="D17" s="83" t="s">
        <v>450</v>
      </c>
      <c r="E17" s="84">
        <v>1</v>
      </c>
      <c r="F17" s="108"/>
      <c r="G17" s="108"/>
      <c r="H17" s="55"/>
      <c r="I17" s="85"/>
      <c r="J17" s="85"/>
      <c r="K17" s="5">
        <f t="shared" si="0"/>
        <v>0</v>
      </c>
      <c r="L17" s="99">
        <f t="shared" si="1"/>
        <v>0</v>
      </c>
      <c r="M17" s="54">
        <f t="shared" si="2"/>
        <v>0</v>
      </c>
      <c r="N17" s="54">
        <f t="shared" si="3"/>
        <v>0</v>
      </c>
      <c r="O17" s="54">
        <f t="shared" si="4"/>
        <v>0</v>
      </c>
      <c r="P17" s="5">
        <f t="shared" si="5"/>
        <v>0</v>
      </c>
      <c r="Q17" s="60"/>
      <c r="R17" s="60"/>
    </row>
    <row r="18" spans="1:18" s="53" customFormat="1" ht="25.5">
      <c r="A18" s="6">
        <v>10</v>
      </c>
      <c r="B18" s="2"/>
      <c r="C18" s="82" t="s">
        <v>583</v>
      </c>
      <c r="D18" s="83" t="s">
        <v>450</v>
      </c>
      <c r="E18" s="84">
        <v>1</v>
      </c>
      <c r="F18" s="108"/>
      <c r="G18" s="108"/>
      <c r="H18" s="55"/>
      <c r="I18" s="85"/>
      <c r="J18" s="85"/>
      <c r="K18" s="5">
        <f t="shared" si="0"/>
        <v>0</v>
      </c>
      <c r="L18" s="99">
        <f t="shared" si="1"/>
        <v>0</v>
      </c>
      <c r="M18" s="54">
        <f t="shared" si="2"/>
        <v>0</v>
      </c>
      <c r="N18" s="54">
        <f t="shared" si="3"/>
        <v>0</v>
      </c>
      <c r="O18" s="54">
        <f t="shared" si="4"/>
        <v>0</v>
      </c>
      <c r="P18" s="5">
        <f t="shared" si="5"/>
        <v>0</v>
      </c>
      <c r="Q18" s="60"/>
      <c r="R18" s="60"/>
    </row>
    <row r="19" spans="1:18" s="53" customFormat="1" ht="51">
      <c r="A19" s="6">
        <v>11</v>
      </c>
      <c r="B19" s="2"/>
      <c r="C19" s="82" t="s">
        <v>584</v>
      </c>
      <c r="D19" s="83" t="s">
        <v>450</v>
      </c>
      <c r="E19" s="84">
        <v>1</v>
      </c>
      <c r="F19" s="108"/>
      <c r="G19" s="108"/>
      <c r="H19" s="55"/>
      <c r="I19" s="85"/>
      <c r="J19" s="85"/>
      <c r="K19" s="5">
        <f t="shared" si="0"/>
        <v>0</v>
      </c>
      <c r="L19" s="99">
        <f t="shared" si="1"/>
        <v>0</v>
      </c>
      <c r="M19" s="54">
        <f t="shared" si="2"/>
        <v>0</v>
      </c>
      <c r="N19" s="54">
        <f t="shared" si="3"/>
        <v>0</v>
      </c>
      <c r="O19" s="54">
        <f t="shared" si="4"/>
        <v>0</v>
      </c>
      <c r="P19" s="5">
        <f t="shared" si="5"/>
        <v>0</v>
      </c>
      <c r="Q19" s="60"/>
      <c r="R19" s="60"/>
    </row>
    <row r="20" spans="1:18" s="53" customFormat="1" ht="12.75">
      <c r="A20" s="6">
        <v>12</v>
      </c>
      <c r="B20" s="2"/>
      <c r="C20" s="1" t="s">
        <v>457</v>
      </c>
      <c r="D20" s="6" t="s">
        <v>447</v>
      </c>
      <c r="E20" s="7">
        <f>E10+E11+(E12*0.05)+(E13*0.2)+(E14*0.03)+50</f>
        <v>491.2447</v>
      </c>
      <c r="F20" s="108"/>
      <c r="G20" s="108"/>
      <c r="H20" s="55"/>
      <c r="I20" s="5"/>
      <c r="J20" s="5"/>
      <c r="K20" s="5">
        <f t="shared" si="0"/>
        <v>0</v>
      </c>
      <c r="L20" s="99">
        <f t="shared" si="1"/>
        <v>0</v>
      </c>
      <c r="M20" s="54">
        <f t="shared" si="2"/>
        <v>0</v>
      </c>
      <c r="N20" s="54">
        <f t="shared" si="3"/>
        <v>0</v>
      </c>
      <c r="O20" s="54">
        <f t="shared" si="4"/>
        <v>0</v>
      </c>
      <c r="P20" s="5">
        <f t="shared" si="5"/>
        <v>0</v>
      </c>
      <c r="Q20" s="60"/>
      <c r="R20" s="60"/>
    </row>
    <row r="21" spans="1:18" s="53" customFormat="1" ht="13.5" customHeight="1">
      <c r="A21" s="6">
        <v>13</v>
      </c>
      <c r="B21" s="2"/>
      <c r="C21" s="159" t="s">
        <v>449</v>
      </c>
      <c r="D21" s="2"/>
      <c r="E21" s="4"/>
      <c r="F21" s="95"/>
      <c r="G21" s="95"/>
      <c r="H21" s="5"/>
      <c r="I21" s="5"/>
      <c r="J21" s="5"/>
      <c r="K21" s="5">
        <f t="shared" si="0"/>
        <v>0</v>
      </c>
      <c r="L21" s="99">
        <f t="shared" si="1"/>
        <v>0</v>
      </c>
      <c r="M21" s="54">
        <f t="shared" si="2"/>
        <v>0</v>
      </c>
      <c r="N21" s="54">
        <f t="shared" si="3"/>
        <v>0</v>
      </c>
      <c r="O21" s="54">
        <f t="shared" si="4"/>
        <v>0</v>
      </c>
      <c r="P21" s="5">
        <f t="shared" si="5"/>
        <v>0</v>
      </c>
      <c r="Q21" s="60"/>
      <c r="R21" s="69"/>
    </row>
    <row r="22" spans="1:18" s="53" customFormat="1" ht="25.5">
      <c r="A22" s="6">
        <v>14</v>
      </c>
      <c r="B22" s="2"/>
      <c r="C22" s="1" t="s">
        <v>790</v>
      </c>
      <c r="D22" s="2" t="s">
        <v>450</v>
      </c>
      <c r="E22" s="4">
        <v>36</v>
      </c>
      <c r="F22" s="108"/>
      <c r="G22" s="108"/>
      <c r="H22" s="5"/>
      <c r="I22" s="5"/>
      <c r="J22" s="5"/>
      <c r="K22" s="5">
        <f t="shared" si="0"/>
        <v>0</v>
      </c>
      <c r="L22" s="99">
        <f t="shared" si="1"/>
        <v>0</v>
      </c>
      <c r="M22" s="54">
        <f t="shared" si="2"/>
        <v>0</v>
      </c>
      <c r="N22" s="54">
        <f t="shared" si="3"/>
        <v>0</v>
      </c>
      <c r="O22" s="54">
        <f t="shared" si="4"/>
        <v>0</v>
      </c>
      <c r="P22" s="5">
        <f t="shared" si="5"/>
        <v>0</v>
      </c>
      <c r="Q22" s="60"/>
      <c r="R22" s="69"/>
    </row>
    <row r="23" spans="1:18" s="53" customFormat="1" ht="13.5" customHeight="1">
      <c r="A23" s="6">
        <v>15</v>
      </c>
      <c r="B23" s="2"/>
      <c r="C23" s="1" t="s">
        <v>490</v>
      </c>
      <c r="D23" s="6" t="s">
        <v>447</v>
      </c>
      <c r="E23" s="116">
        <v>6.67</v>
      </c>
      <c r="F23" s="108"/>
      <c r="G23" s="108"/>
      <c r="H23" s="56"/>
      <c r="I23" s="56"/>
      <c r="J23" s="56"/>
      <c r="K23" s="5">
        <f t="shared" si="0"/>
        <v>0</v>
      </c>
      <c r="L23" s="99">
        <f t="shared" si="1"/>
        <v>0</v>
      </c>
      <c r="M23" s="54">
        <f t="shared" si="2"/>
        <v>0</v>
      </c>
      <c r="N23" s="54">
        <f t="shared" si="3"/>
        <v>0</v>
      </c>
      <c r="O23" s="54">
        <f t="shared" si="4"/>
        <v>0</v>
      </c>
      <c r="P23" s="5">
        <f t="shared" si="5"/>
        <v>0</v>
      </c>
      <c r="Q23" s="60"/>
      <c r="R23" s="69"/>
    </row>
    <row r="24" spans="1:18" s="53" customFormat="1" ht="13.5" customHeight="1">
      <c r="A24" s="6">
        <v>16</v>
      </c>
      <c r="B24" s="2"/>
      <c r="C24" s="67" t="s">
        <v>451</v>
      </c>
      <c r="D24" s="6" t="s">
        <v>447</v>
      </c>
      <c r="E24" s="7">
        <f>E23*1.05</f>
        <v>7.0035</v>
      </c>
      <c r="F24" s="106"/>
      <c r="G24" s="106"/>
      <c r="H24" s="56"/>
      <c r="I24" s="56"/>
      <c r="J24" s="56"/>
      <c r="K24" s="5">
        <f t="shared" si="0"/>
        <v>0</v>
      </c>
      <c r="L24" s="99">
        <f t="shared" si="1"/>
        <v>0</v>
      </c>
      <c r="M24" s="54">
        <f t="shared" si="2"/>
        <v>0</v>
      </c>
      <c r="N24" s="54">
        <f t="shared" si="3"/>
        <v>0</v>
      </c>
      <c r="O24" s="54">
        <f t="shared" si="4"/>
        <v>0</v>
      </c>
      <c r="P24" s="5">
        <f t="shared" si="5"/>
        <v>0</v>
      </c>
      <c r="Q24" s="60"/>
      <c r="R24" s="69"/>
    </row>
    <row r="25" spans="1:18" s="53" customFormat="1" ht="13.5" customHeight="1">
      <c r="A25" s="6">
        <v>17</v>
      </c>
      <c r="B25" s="2"/>
      <c r="C25" s="67" t="s">
        <v>452</v>
      </c>
      <c r="D25" s="6" t="s">
        <v>447</v>
      </c>
      <c r="E25" s="7">
        <f>E24*0.11</f>
        <v>0.770385</v>
      </c>
      <c r="F25" s="105"/>
      <c r="G25" s="106"/>
      <c r="H25" s="56"/>
      <c r="I25" s="56"/>
      <c r="J25" s="56"/>
      <c r="K25" s="5">
        <f t="shared" si="0"/>
        <v>0</v>
      </c>
      <c r="L25" s="99">
        <f t="shared" si="1"/>
        <v>0</v>
      </c>
      <c r="M25" s="54">
        <f t="shared" si="2"/>
        <v>0</v>
      </c>
      <c r="N25" s="54">
        <f t="shared" si="3"/>
        <v>0</v>
      </c>
      <c r="O25" s="54">
        <f t="shared" si="4"/>
        <v>0</v>
      </c>
      <c r="P25" s="5">
        <f t="shared" si="5"/>
        <v>0</v>
      </c>
      <c r="Q25" s="60"/>
      <c r="R25" s="69"/>
    </row>
    <row r="26" spans="1:18" s="53" customFormat="1" ht="13.5" customHeight="1">
      <c r="A26" s="6">
        <v>18</v>
      </c>
      <c r="B26" s="2"/>
      <c r="C26" s="67" t="s">
        <v>453</v>
      </c>
      <c r="D26" s="6" t="s">
        <v>47</v>
      </c>
      <c r="E26" s="7">
        <f>E23*7.5</f>
        <v>50.025</v>
      </c>
      <c r="F26" s="95"/>
      <c r="G26" s="95"/>
      <c r="H26" s="56"/>
      <c r="I26" s="117"/>
      <c r="J26" s="56"/>
      <c r="K26" s="5">
        <f t="shared" si="0"/>
        <v>0</v>
      </c>
      <c r="L26" s="99">
        <f t="shared" si="1"/>
        <v>0</v>
      </c>
      <c r="M26" s="54">
        <f t="shared" si="2"/>
        <v>0</v>
      </c>
      <c r="N26" s="54">
        <f t="shared" si="3"/>
        <v>0</v>
      </c>
      <c r="O26" s="54">
        <f t="shared" si="4"/>
        <v>0</v>
      </c>
      <c r="P26" s="5">
        <f t="shared" si="5"/>
        <v>0</v>
      </c>
      <c r="Q26" s="60"/>
      <c r="R26" s="69"/>
    </row>
    <row r="27" spans="1:18" s="53" customFormat="1" ht="38.25">
      <c r="A27" s="6">
        <v>19</v>
      </c>
      <c r="B27" s="2"/>
      <c r="C27" s="1" t="s">
        <v>806</v>
      </c>
      <c r="D27" s="6" t="s">
        <v>450</v>
      </c>
      <c r="E27" s="7">
        <v>1</v>
      </c>
      <c r="F27" s="108"/>
      <c r="G27" s="108"/>
      <c r="H27" s="5"/>
      <c r="I27" s="5"/>
      <c r="J27" s="5"/>
      <c r="K27" s="5">
        <f>ROUND(H27+I27+J27,2)</f>
        <v>0</v>
      </c>
      <c r="L27" s="99">
        <f>ROUND(F27*E27,2)</f>
        <v>0</v>
      </c>
      <c r="M27" s="54">
        <f>ROUND(H27*E27,2)</f>
        <v>0</v>
      </c>
      <c r="N27" s="54">
        <f>ROUND(I27*E27,2)</f>
        <v>0</v>
      </c>
      <c r="O27" s="54">
        <f>ROUND(J27*E27,2)</f>
        <v>0</v>
      </c>
      <c r="P27" s="5">
        <f>ROUND(M27+N27+O27,2)</f>
        <v>0</v>
      </c>
      <c r="Q27" s="60"/>
      <c r="R27" s="69"/>
    </row>
    <row r="28" spans="1:18" s="53" customFormat="1" ht="13.5" customHeight="1">
      <c r="A28" s="6">
        <v>20</v>
      </c>
      <c r="B28" s="2"/>
      <c r="C28" s="86" t="s">
        <v>472</v>
      </c>
      <c r="D28" s="2"/>
      <c r="E28" s="4"/>
      <c r="F28" s="95"/>
      <c r="G28" s="95"/>
      <c r="H28" s="5"/>
      <c r="I28" s="5"/>
      <c r="J28" s="5"/>
      <c r="K28" s="5">
        <f>ROUND(H28+I28+J28,2)</f>
        <v>0</v>
      </c>
      <c r="L28" s="99">
        <f>ROUND(F28*E28,2)</f>
        <v>0</v>
      </c>
      <c r="M28" s="54">
        <f>ROUND(H28*E28,2)</f>
        <v>0</v>
      </c>
      <c r="N28" s="54">
        <f>ROUND(I28*E28,2)</f>
        <v>0</v>
      </c>
      <c r="O28" s="54">
        <f>ROUND(J28*E28,2)</f>
        <v>0</v>
      </c>
      <c r="P28" s="5">
        <f>ROUND(M28+N28+O28,2)</f>
        <v>0</v>
      </c>
      <c r="Q28" s="60"/>
      <c r="R28" s="69"/>
    </row>
    <row r="29" spans="1:18" s="53" customFormat="1" ht="12.75">
      <c r="A29" s="6">
        <v>21</v>
      </c>
      <c r="B29" s="2"/>
      <c r="C29" s="153" t="s">
        <v>458</v>
      </c>
      <c r="D29" s="154" t="s">
        <v>46</v>
      </c>
      <c r="E29" s="155">
        <v>89.03</v>
      </c>
      <c r="F29" s="108"/>
      <c r="G29" s="108"/>
      <c r="H29" s="5"/>
      <c r="I29" s="5"/>
      <c r="J29" s="5"/>
      <c r="K29" s="5">
        <f>ROUND(H29+I29+J29,2)</f>
        <v>0</v>
      </c>
      <c r="L29" s="99">
        <f>ROUND(F29*E29,2)</f>
        <v>0</v>
      </c>
      <c r="M29" s="54">
        <f>ROUND(H29*E29,2)</f>
        <v>0</v>
      </c>
      <c r="N29" s="54">
        <f>ROUND(I29*E29,2)</f>
        <v>0</v>
      </c>
      <c r="O29" s="54">
        <f>ROUND(J29*E29,2)</f>
        <v>0</v>
      </c>
      <c r="P29" s="5">
        <f>ROUND(M29+N29+O29,2)</f>
        <v>0</v>
      </c>
      <c r="Q29" s="60"/>
      <c r="R29" s="60"/>
    </row>
    <row r="30" spans="1:18" s="53" customFormat="1" ht="12.75">
      <c r="A30" s="6">
        <v>22</v>
      </c>
      <c r="B30" s="2"/>
      <c r="C30" s="68" t="s">
        <v>474</v>
      </c>
      <c r="D30" s="154" t="s">
        <v>47</v>
      </c>
      <c r="E30" s="155">
        <f>E29*2.2</f>
        <v>195.866</v>
      </c>
      <c r="F30" s="95"/>
      <c r="G30" s="95"/>
      <c r="H30" s="5"/>
      <c r="I30" s="5"/>
      <c r="J30" s="5"/>
      <c r="K30" s="5">
        <f t="shared" si="0"/>
        <v>0</v>
      </c>
      <c r="L30" s="99">
        <f t="shared" si="1"/>
        <v>0</v>
      </c>
      <c r="M30" s="54">
        <f t="shared" si="2"/>
        <v>0</v>
      </c>
      <c r="N30" s="54">
        <f t="shared" si="3"/>
        <v>0</v>
      </c>
      <c r="O30" s="54">
        <f t="shared" si="4"/>
        <v>0</v>
      </c>
      <c r="P30" s="5">
        <f t="shared" si="5"/>
        <v>0</v>
      </c>
      <c r="Q30" s="60"/>
      <c r="R30" s="60"/>
    </row>
    <row r="31" spans="1:18" s="53" customFormat="1" ht="12.75">
      <c r="A31" s="6">
        <v>23</v>
      </c>
      <c r="B31" s="2"/>
      <c r="C31" s="68" t="s">
        <v>473</v>
      </c>
      <c r="D31" s="154" t="s">
        <v>47</v>
      </c>
      <c r="E31" s="155">
        <f>E29*0.77</f>
        <v>68.5531</v>
      </c>
      <c r="F31" s="106"/>
      <c r="G31" s="106"/>
      <c r="H31" s="5"/>
      <c r="I31" s="5"/>
      <c r="J31" s="5"/>
      <c r="K31" s="5">
        <f t="shared" si="0"/>
        <v>0</v>
      </c>
      <c r="L31" s="99">
        <f t="shared" si="1"/>
        <v>0</v>
      </c>
      <c r="M31" s="54">
        <f t="shared" si="2"/>
        <v>0</v>
      </c>
      <c r="N31" s="54">
        <f t="shared" si="3"/>
        <v>0</v>
      </c>
      <c r="O31" s="54">
        <f t="shared" si="4"/>
        <v>0</v>
      </c>
      <c r="P31" s="5">
        <f t="shared" si="5"/>
        <v>0</v>
      </c>
      <c r="Q31" s="60"/>
      <c r="R31" s="60"/>
    </row>
    <row r="32" spans="1:18" s="53" customFormat="1" ht="12.75">
      <c r="A32" s="6">
        <v>24</v>
      </c>
      <c r="B32" s="2"/>
      <c r="C32" s="68" t="s">
        <v>461</v>
      </c>
      <c r="D32" s="154" t="s">
        <v>47</v>
      </c>
      <c r="E32" s="155">
        <f>E29*1.3</f>
        <v>115.739</v>
      </c>
      <c r="F32" s="95"/>
      <c r="G32" s="95"/>
      <c r="H32" s="5"/>
      <c r="I32" s="5"/>
      <c r="J32" s="5"/>
      <c r="K32" s="5">
        <f t="shared" si="0"/>
        <v>0</v>
      </c>
      <c r="L32" s="99">
        <f t="shared" si="1"/>
        <v>0</v>
      </c>
      <c r="M32" s="54">
        <f t="shared" si="2"/>
        <v>0</v>
      </c>
      <c r="N32" s="54">
        <f t="shared" si="3"/>
        <v>0</v>
      </c>
      <c r="O32" s="54">
        <f t="shared" si="4"/>
        <v>0</v>
      </c>
      <c r="P32" s="5">
        <f t="shared" si="5"/>
        <v>0</v>
      </c>
      <c r="Q32" s="60"/>
      <c r="R32" s="60"/>
    </row>
    <row r="33" spans="1:18" s="53" customFormat="1" ht="12.75">
      <c r="A33" s="6">
        <v>25</v>
      </c>
      <c r="B33" s="2"/>
      <c r="C33" s="68" t="s">
        <v>462</v>
      </c>
      <c r="D33" s="154" t="s">
        <v>463</v>
      </c>
      <c r="E33" s="155">
        <f>E29*2.6/100</f>
        <v>2.3147800000000003</v>
      </c>
      <c r="F33" s="95"/>
      <c r="G33" s="95"/>
      <c r="H33" s="5"/>
      <c r="I33" s="5"/>
      <c r="J33" s="5"/>
      <c r="K33" s="5">
        <f t="shared" si="0"/>
        <v>0</v>
      </c>
      <c r="L33" s="99">
        <f t="shared" si="1"/>
        <v>0</v>
      </c>
      <c r="M33" s="54">
        <f t="shared" si="2"/>
        <v>0</v>
      </c>
      <c r="N33" s="54">
        <f t="shared" si="3"/>
        <v>0</v>
      </c>
      <c r="O33" s="54">
        <f t="shared" si="4"/>
        <v>0</v>
      </c>
      <c r="P33" s="5">
        <f t="shared" si="5"/>
        <v>0</v>
      </c>
      <c r="Q33" s="60"/>
      <c r="R33" s="60"/>
    </row>
    <row r="34" spans="1:18" s="53" customFormat="1" ht="12.75">
      <c r="A34" s="6">
        <v>26</v>
      </c>
      <c r="B34" s="2"/>
      <c r="C34" s="67" t="s">
        <v>475</v>
      </c>
      <c r="D34" s="154" t="s">
        <v>46</v>
      </c>
      <c r="E34" s="155">
        <f>E29*4*1.1</f>
        <v>391.732</v>
      </c>
      <c r="F34" s="106"/>
      <c r="G34" s="106"/>
      <c r="H34" s="5"/>
      <c r="I34" s="5"/>
      <c r="J34" s="5"/>
      <c r="K34" s="5">
        <f t="shared" si="0"/>
        <v>0</v>
      </c>
      <c r="L34" s="99">
        <f t="shared" si="1"/>
        <v>0</v>
      </c>
      <c r="M34" s="54">
        <f t="shared" si="2"/>
        <v>0</v>
      </c>
      <c r="N34" s="54">
        <f t="shared" si="3"/>
        <v>0</v>
      </c>
      <c r="O34" s="54">
        <f t="shared" si="4"/>
        <v>0</v>
      </c>
      <c r="P34" s="5">
        <f t="shared" si="5"/>
        <v>0</v>
      </c>
      <c r="Q34" s="60"/>
      <c r="R34" s="60"/>
    </row>
    <row r="35" spans="1:18" s="53" customFormat="1" ht="12.75">
      <c r="A35" s="6">
        <v>27</v>
      </c>
      <c r="B35" s="2"/>
      <c r="C35" s="68" t="s">
        <v>466</v>
      </c>
      <c r="D35" s="154" t="s">
        <v>463</v>
      </c>
      <c r="E35" s="155">
        <f>E29*2*16/100</f>
        <v>28.4896</v>
      </c>
      <c r="F35" s="106"/>
      <c r="G35" s="106"/>
      <c r="H35" s="5"/>
      <c r="I35" s="5"/>
      <c r="J35" s="5"/>
      <c r="K35" s="5">
        <f t="shared" si="0"/>
        <v>0</v>
      </c>
      <c r="L35" s="99">
        <f t="shared" si="1"/>
        <v>0</v>
      </c>
      <c r="M35" s="54">
        <f t="shared" si="2"/>
        <v>0</v>
      </c>
      <c r="N35" s="54">
        <f t="shared" si="3"/>
        <v>0</v>
      </c>
      <c r="O35" s="54">
        <f t="shared" si="4"/>
        <v>0</v>
      </c>
      <c r="P35" s="5">
        <f t="shared" si="5"/>
        <v>0</v>
      </c>
      <c r="Q35" s="60"/>
      <c r="R35" s="60"/>
    </row>
    <row r="36" spans="1:18" s="53" customFormat="1" ht="12.75">
      <c r="A36" s="6">
        <v>28</v>
      </c>
      <c r="B36" s="2"/>
      <c r="C36" s="68" t="s">
        <v>466</v>
      </c>
      <c r="D36" s="154" t="s">
        <v>463</v>
      </c>
      <c r="E36" s="155">
        <f>E29*2*16/100</f>
        <v>28.4896</v>
      </c>
      <c r="F36" s="106"/>
      <c r="G36" s="106"/>
      <c r="H36" s="5"/>
      <c r="I36" s="5"/>
      <c r="J36" s="5"/>
      <c r="K36" s="5">
        <f t="shared" si="0"/>
        <v>0</v>
      </c>
      <c r="L36" s="99">
        <f t="shared" si="1"/>
        <v>0</v>
      </c>
      <c r="M36" s="54">
        <f t="shared" si="2"/>
        <v>0</v>
      </c>
      <c r="N36" s="54">
        <f t="shared" si="3"/>
        <v>0</v>
      </c>
      <c r="O36" s="54">
        <f t="shared" si="4"/>
        <v>0</v>
      </c>
      <c r="P36" s="5">
        <f t="shared" si="5"/>
        <v>0</v>
      </c>
      <c r="Q36" s="60"/>
      <c r="R36" s="60"/>
    </row>
    <row r="37" spans="1:18" s="53" customFormat="1" ht="25.5">
      <c r="A37" s="6">
        <v>29</v>
      </c>
      <c r="B37" s="2"/>
      <c r="C37" s="68" t="s">
        <v>476</v>
      </c>
      <c r="D37" s="154" t="s">
        <v>46</v>
      </c>
      <c r="E37" s="155">
        <f>E29*1.05</f>
        <v>93.48150000000001</v>
      </c>
      <c r="F37" s="95"/>
      <c r="G37" s="95"/>
      <c r="H37" s="5"/>
      <c r="I37" s="5"/>
      <c r="J37" s="5"/>
      <c r="K37" s="5">
        <f t="shared" si="0"/>
        <v>0</v>
      </c>
      <c r="L37" s="99">
        <f t="shared" si="1"/>
        <v>0</v>
      </c>
      <c r="M37" s="54">
        <f t="shared" si="2"/>
        <v>0</v>
      </c>
      <c r="N37" s="54">
        <f t="shared" si="3"/>
        <v>0</v>
      </c>
      <c r="O37" s="54">
        <f t="shared" si="4"/>
        <v>0</v>
      </c>
      <c r="P37" s="5">
        <f t="shared" si="5"/>
        <v>0</v>
      </c>
      <c r="Q37" s="60"/>
      <c r="R37" s="60"/>
    </row>
    <row r="38" spans="1:18" s="53" customFormat="1" ht="25.5">
      <c r="A38" s="6">
        <v>30</v>
      </c>
      <c r="B38" s="2"/>
      <c r="C38" s="68" t="s">
        <v>468</v>
      </c>
      <c r="D38" s="154" t="s">
        <v>469</v>
      </c>
      <c r="E38" s="155">
        <f>E29*0.88</f>
        <v>78.3464</v>
      </c>
      <c r="F38" s="95"/>
      <c r="G38" s="95"/>
      <c r="H38" s="5"/>
      <c r="I38" s="5"/>
      <c r="J38" s="5"/>
      <c r="K38" s="5">
        <f t="shared" si="0"/>
        <v>0</v>
      </c>
      <c r="L38" s="99">
        <f t="shared" si="1"/>
        <v>0</v>
      </c>
      <c r="M38" s="54">
        <f t="shared" si="2"/>
        <v>0</v>
      </c>
      <c r="N38" s="54">
        <f t="shared" si="3"/>
        <v>0</v>
      </c>
      <c r="O38" s="54">
        <f t="shared" si="4"/>
        <v>0</v>
      </c>
      <c r="P38" s="5">
        <f t="shared" si="5"/>
        <v>0</v>
      </c>
      <c r="Q38" s="60"/>
      <c r="R38" s="60"/>
    </row>
    <row r="39" spans="1:18" s="53" customFormat="1" ht="12.75">
      <c r="A39" s="6">
        <v>31</v>
      </c>
      <c r="B39" s="2"/>
      <c r="C39" s="68" t="s">
        <v>470</v>
      </c>
      <c r="D39" s="154" t="s">
        <v>47</v>
      </c>
      <c r="E39" s="155">
        <f>E29*2</f>
        <v>178.06</v>
      </c>
      <c r="F39" s="95"/>
      <c r="G39" s="95"/>
      <c r="H39" s="5"/>
      <c r="I39" s="5"/>
      <c r="J39" s="5"/>
      <c r="K39" s="5">
        <f t="shared" si="0"/>
        <v>0</v>
      </c>
      <c r="L39" s="99">
        <f t="shared" si="1"/>
        <v>0</v>
      </c>
      <c r="M39" s="54">
        <f t="shared" si="2"/>
        <v>0</v>
      </c>
      <c r="N39" s="54">
        <f t="shared" si="3"/>
        <v>0</v>
      </c>
      <c r="O39" s="54">
        <f t="shared" si="4"/>
        <v>0</v>
      </c>
      <c r="P39" s="5">
        <f t="shared" si="5"/>
        <v>0</v>
      </c>
      <c r="Q39" s="60"/>
      <c r="R39" s="60"/>
    </row>
    <row r="40" spans="1:18" s="53" customFormat="1" ht="12.75">
      <c r="A40" s="6">
        <v>32</v>
      </c>
      <c r="B40" s="2"/>
      <c r="C40" s="156" t="s">
        <v>471</v>
      </c>
      <c r="D40" s="2" t="s">
        <v>46</v>
      </c>
      <c r="E40" s="157">
        <f>E29</f>
        <v>89.03</v>
      </c>
      <c r="F40" s="95"/>
      <c r="G40" s="95"/>
      <c r="H40" s="5"/>
      <c r="I40" s="5"/>
      <c r="J40" s="5"/>
      <c r="K40" s="5">
        <f t="shared" si="0"/>
        <v>0</v>
      </c>
      <c r="L40" s="99">
        <f t="shared" si="1"/>
        <v>0</v>
      </c>
      <c r="M40" s="54">
        <f t="shared" si="2"/>
        <v>0</v>
      </c>
      <c r="N40" s="54">
        <f t="shared" si="3"/>
        <v>0</v>
      </c>
      <c r="O40" s="54">
        <f t="shared" si="4"/>
        <v>0</v>
      </c>
      <c r="P40" s="5">
        <f t="shared" si="5"/>
        <v>0</v>
      </c>
      <c r="Q40" s="60"/>
      <c r="R40" s="60"/>
    </row>
    <row r="41" spans="1:18" s="53" customFormat="1" ht="12.75">
      <c r="A41" s="6">
        <v>33</v>
      </c>
      <c r="B41" s="2"/>
      <c r="C41" s="86" t="s">
        <v>477</v>
      </c>
      <c r="D41" s="2"/>
      <c r="E41" s="4"/>
      <c r="F41" s="94"/>
      <c r="G41" s="94"/>
      <c r="H41" s="55"/>
      <c r="I41" s="56"/>
      <c r="J41" s="70"/>
      <c r="K41" s="5">
        <f t="shared" si="0"/>
        <v>0</v>
      </c>
      <c r="L41" s="99">
        <f t="shared" si="1"/>
        <v>0</v>
      </c>
      <c r="M41" s="54">
        <f t="shared" si="2"/>
        <v>0</v>
      </c>
      <c r="N41" s="54">
        <f t="shared" si="3"/>
        <v>0</v>
      </c>
      <c r="O41" s="54">
        <f t="shared" si="4"/>
        <v>0</v>
      </c>
      <c r="P41" s="5">
        <f t="shared" si="5"/>
        <v>0</v>
      </c>
      <c r="Q41" s="60"/>
      <c r="R41" s="60"/>
    </row>
    <row r="42" spans="1:18" s="53" customFormat="1" ht="12.75">
      <c r="A42" s="6">
        <v>34</v>
      </c>
      <c r="B42" s="2"/>
      <c r="C42" s="153" t="s">
        <v>458</v>
      </c>
      <c r="D42" s="154" t="s">
        <v>46</v>
      </c>
      <c r="E42" s="155">
        <v>20.74</v>
      </c>
      <c r="F42" s="108"/>
      <c r="G42" s="108"/>
      <c r="H42" s="5"/>
      <c r="I42" s="5"/>
      <c r="J42" s="5"/>
      <c r="K42" s="5">
        <f t="shared" si="0"/>
        <v>0</v>
      </c>
      <c r="L42" s="99">
        <f t="shared" si="1"/>
        <v>0</v>
      </c>
      <c r="M42" s="54">
        <f t="shared" si="2"/>
        <v>0</v>
      </c>
      <c r="N42" s="54">
        <f t="shared" si="3"/>
        <v>0</v>
      </c>
      <c r="O42" s="54">
        <f t="shared" si="4"/>
        <v>0</v>
      </c>
      <c r="P42" s="5">
        <f t="shared" si="5"/>
        <v>0</v>
      </c>
      <c r="Q42" s="60"/>
      <c r="R42" s="60"/>
    </row>
    <row r="43" spans="1:18" s="53" customFormat="1" ht="12.75">
      <c r="A43" s="6">
        <v>35</v>
      </c>
      <c r="B43" s="2"/>
      <c r="C43" s="68" t="s">
        <v>474</v>
      </c>
      <c r="D43" s="154" t="s">
        <v>47</v>
      </c>
      <c r="E43" s="155">
        <f>E42*2.2</f>
        <v>45.628</v>
      </c>
      <c r="F43" s="95"/>
      <c r="G43" s="95"/>
      <c r="H43" s="5"/>
      <c r="I43" s="5"/>
      <c r="J43" s="5"/>
      <c r="K43" s="5">
        <f t="shared" si="0"/>
        <v>0</v>
      </c>
      <c r="L43" s="99">
        <f t="shared" si="1"/>
        <v>0</v>
      </c>
      <c r="M43" s="54">
        <f t="shared" si="2"/>
        <v>0</v>
      </c>
      <c r="N43" s="54">
        <f t="shared" si="3"/>
        <v>0</v>
      </c>
      <c r="O43" s="54">
        <f t="shared" si="4"/>
        <v>0</v>
      </c>
      <c r="P43" s="5">
        <f t="shared" si="5"/>
        <v>0</v>
      </c>
      <c r="Q43" s="60"/>
      <c r="R43" s="60"/>
    </row>
    <row r="44" spans="1:18" s="53" customFormat="1" ht="12.75">
      <c r="A44" s="6">
        <v>36</v>
      </c>
      <c r="B44" s="2"/>
      <c r="C44" s="68" t="s">
        <v>473</v>
      </c>
      <c r="D44" s="154" t="s">
        <v>47</v>
      </c>
      <c r="E44" s="155">
        <f>E42*0.77</f>
        <v>15.9698</v>
      </c>
      <c r="F44" s="106"/>
      <c r="G44" s="106"/>
      <c r="H44" s="5"/>
      <c r="I44" s="5"/>
      <c r="J44" s="5"/>
      <c r="K44" s="5">
        <f t="shared" si="0"/>
        <v>0</v>
      </c>
      <c r="L44" s="99">
        <f t="shared" si="1"/>
        <v>0</v>
      </c>
      <c r="M44" s="54">
        <f t="shared" si="2"/>
        <v>0</v>
      </c>
      <c r="N44" s="54">
        <f t="shared" si="3"/>
        <v>0</v>
      </c>
      <c r="O44" s="54">
        <f t="shared" si="4"/>
        <v>0</v>
      </c>
      <c r="P44" s="5">
        <f t="shared" si="5"/>
        <v>0</v>
      </c>
      <c r="Q44" s="60"/>
      <c r="R44" s="60"/>
    </row>
    <row r="45" spans="1:18" s="53" customFormat="1" ht="12.75">
      <c r="A45" s="6">
        <v>37</v>
      </c>
      <c r="B45" s="2"/>
      <c r="C45" s="68" t="s">
        <v>461</v>
      </c>
      <c r="D45" s="154" t="s">
        <v>47</v>
      </c>
      <c r="E45" s="155">
        <f>E42*1.3</f>
        <v>26.962</v>
      </c>
      <c r="F45" s="95"/>
      <c r="G45" s="95"/>
      <c r="H45" s="5"/>
      <c r="I45" s="5"/>
      <c r="J45" s="5"/>
      <c r="K45" s="5">
        <f t="shared" si="0"/>
        <v>0</v>
      </c>
      <c r="L45" s="99">
        <f t="shared" si="1"/>
        <v>0</v>
      </c>
      <c r="M45" s="54">
        <f t="shared" si="2"/>
        <v>0</v>
      </c>
      <c r="N45" s="54">
        <f t="shared" si="3"/>
        <v>0</v>
      </c>
      <c r="O45" s="54">
        <f t="shared" si="4"/>
        <v>0</v>
      </c>
      <c r="P45" s="5">
        <f t="shared" si="5"/>
        <v>0</v>
      </c>
      <c r="Q45" s="60"/>
      <c r="R45" s="60"/>
    </row>
    <row r="46" spans="1:18" s="53" customFormat="1" ht="12.75">
      <c r="A46" s="6">
        <v>38</v>
      </c>
      <c r="B46" s="2"/>
      <c r="C46" s="68" t="s">
        <v>462</v>
      </c>
      <c r="D46" s="154" t="s">
        <v>463</v>
      </c>
      <c r="E46" s="155">
        <f>E42*2.6/100</f>
        <v>0.5392399999999999</v>
      </c>
      <c r="F46" s="106"/>
      <c r="G46" s="106"/>
      <c r="H46" s="5"/>
      <c r="I46" s="5"/>
      <c r="J46" s="5"/>
      <c r="K46" s="5">
        <f t="shared" si="0"/>
        <v>0</v>
      </c>
      <c r="L46" s="99">
        <f t="shared" si="1"/>
        <v>0</v>
      </c>
      <c r="M46" s="54">
        <f t="shared" si="2"/>
        <v>0</v>
      </c>
      <c r="N46" s="54">
        <f t="shared" si="3"/>
        <v>0</v>
      </c>
      <c r="O46" s="54">
        <f t="shared" si="4"/>
        <v>0</v>
      </c>
      <c r="P46" s="5">
        <f t="shared" si="5"/>
        <v>0</v>
      </c>
      <c r="Q46" s="60"/>
      <c r="R46" s="60"/>
    </row>
    <row r="47" spans="1:18" s="53" customFormat="1" ht="12.75">
      <c r="A47" s="6">
        <v>39</v>
      </c>
      <c r="B47" s="2"/>
      <c r="C47" s="68" t="s">
        <v>479</v>
      </c>
      <c r="D47" s="154" t="s">
        <v>46</v>
      </c>
      <c r="E47" s="155">
        <f>E42*1.2</f>
        <v>24.887999999999998</v>
      </c>
      <c r="F47" s="106"/>
      <c r="G47" s="106"/>
      <c r="H47" s="5"/>
      <c r="I47" s="5"/>
      <c r="J47" s="5"/>
      <c r="K47" s="5">
        <f t="shared" si="0"/>
        <v>0</v>
      </c>
      <c r="L47" s="99">
        <f t="shared" si="1"/>
        <v>0</v>
      </c>
      <c r="M47" s="54">
        <f t="shared" si="2"/>
        <v>0</v>
      </c>
      <c r="N47" s="54">
        <f t="shared" si="3"/>
        <v>0</v>
      </c>
      <c r="O47" s="54">
        <f t="shared" si="4"/>
        <v>0</v>
      </c>
      <c r="P47" s="5">
        <f t="shared" si="5"/>
        <v>0</v>
      </c>
      <c r="Q47" s="60"/>
      <c r="R47" s="60"/>
    </row>
    <row r="48" spans="1:18" s="53" customFormat="1" ht="12.75">
      <c r="A48" s="6">
        <v>40</v>
      </c>
      <c r="B48" s="2"/>
      <c r="C48" s="67" t="s">
        <v>464</v>
      </c>
      <c r="D48" s="154" t="s">
        <v>46</v>
      </c>
      <c r="E48" s="155">
        <f>E42*2*1.1</f>
        <v>45.628</v>
      </c>
      <c r="F48" s="94"/>
      <c r="G48" s="94"/>
      <c r="H48" s="5"/>
      <c r="I48" s="5"/>
      <c r="J48" s="5"/>
      <c r="K48" s="5">
        <f t="shared" si="0"/>
        <v>0</v>
      </c>
      <c r="L48" s="99">
        <f t="shared" si="1"/>
        <v>0</v>
      </c>
      <c r="M48" s="54">
        <f t="shared" si="2"/>
        <v>0</v>
      </c>
      <c r="N48" s="54">
        <f t="shared" si="3"/>
        <v>0</v>
      </c>
      <c r="O48" s="54">
        <f t="shared" si="4"/>
        <v>0</v>
      </c>
      <c r="P48" s="5">
        <f t="shared" si="5"/>
        <v>0</v>
      </c>
      <c r="Q48" s="60"/>
      <c r="R48" s="60"/>
    </row>
    <row r="49" spans="1:18" s="53" customFormat="1" ht="25.5">
      <c r="A49" s="6">
        <v>41</v>
      </c>
      <c r="B49" s="2"/>
      <c r="C49" s="67" t="s">
        <v>465</v>
      </c>
      <c r="D49" s="154" t="s">
        <v>46</v>
      </c>
      <c r="E49" s="155">
        <f>E42*2*1.1</f>
        <v>45.628</v>
      </c>
      <c r="F49" s="95"/>
      <c r="G49" s="95"/>
      <c r="H49" s="5"/>
      <c r="I49" s="5"/>
      <c r="J49" s="5"/>
      <c r="K49" s="5">
        <f t="shared" si="0"/>
        <v>0</v>
      </c>
      <c r="L49" s="99">
        <f t="shared" si="1"/>
        <v>0</v>
      </c>
      <c r="M49" s="54">
        <f t="shared" si="2"/>
        <v>0</v>
      </c>
      <c r="N49" s="54">
        <f t="shared" si="3"/>
        <v>0</v>
      </c>
      <c r="O49" s="54">
        <f t="shared" si="4"/>
        <v>0</v>
      </c>
      <c r="P49" s="5">
        <f t="shared" si="5"/>
        <v>0</v>
      </c>
      <c r="Q49" s="60"/>
      <c r="R49" s="60"/>
    </row>
    <row r="50" spans="1:18" s="53" customFormat="1" ht="12.75">
      <c r="A50" s="6">
        <v>42</v>
      </c>
      <c r="B50" s="2"/>
      <c r="C50" s="68" t="s">
        <v>466</v>
      </c>
      <c r="D50" s="154" t="s">
        <v>463</v>
      </c>
      <c r="E50" s="155">
        <f>E42*2*16/100</f>
        <v>6.636799999999999</v>
      </c>
      <c r="F50" s="95"/>
      <c r="G50" s="95"/>
      <c r="H50" s="5"/>
      <c r="I50" s="5"/>
      <c r="J50" s="5"/>
      <c r="K50" s="5">
        <f t="shared" si="0"/>
        <v>0</v>
      </c>
      <c r="L50" s="99">
        <f t="shared" si="1"/>
        <v>0</v>
      </c>
      <c r="M50" s="54">
        <f t="shared" si="2"/>
        <v>0</v>
      </c>
      <c r="N50" s="54">
        <f t="shared" si="3"/>
        <v>0</v>
      </c>
      <c r="O50" s="54">
        <f t="shared" si="4"/>
        <v>0</v>
      </c>
      <c r="P50" s="5">
        <f t="shared" si="5"/>
        <v>0</v>
      </c>
      <c r="Q50" s="60"/>
      <c r="R50" s="60"/>
    </row>
    <row r="51" spans="1:18" s="53" customFormat="1" ht="12.75">
      <c r="A51" s="6">
        <v>43</v>
      </c>
      <c r="B51" s="2"/>
      <c r="C51" s="68" t="s">
        <v>466</v>
      </c>
      <c r="D51" s="154" t="s">
        <v>463</v>
      </c>
      <c r="E51" s="155">
        <f>E42*2*16/100</f>
        <v>6.636799999999999</v>
      </c>
      <c r="F51" s="95"/>
      <c r="G51" s="95"/>
      <c r="H51" s="5"/>
      <c r="I51" s="5"/>
      <c r="J51" s="5"/>
      <c r="K51" s="5">
        <f t="shared" si="0"/>
        <v>0</v>
      </c>
      <c r="L51" s="99">
        <f t="shared" si="1"/>
        <v>0</v>
      </c>
      <c r="M51" s="54">
        <f t="shared" si="2"/>
        <v>0</v>
      </c>
      <c r="N51" s="54">
        <f t="shared" si="3"/>
        <v>0</v>
      </c>
      <c r="O51" s="54">
        <f t="shared" si="4"/>
        <v>0</v>
      </c>
      <c r="P51" s="5">
        <f t="shared" si="5"/>
        <v>0</v>
      </c>
      <c r="Q51" s="60"/>
      <c r="R51" s="60"/>
    </row>
    <row r="52" spans="1:18" s="53" customFormat="1" ht="25.5">
      <c r="A52" s="6">
        <v>44</v>
      </c>
      <c r="B52" s="2"/>
      <c r="C52" s="68" t="s">
        <v>476</v>
      </c>
      <c r="D52" s="154" t="s">
        <v>46</v>
      </c>
      <c r="E52" s="155">
        <f>E43*1.05</f>
        <v>47.909400000000005</v>
      </c>
      <c r="F52" s="95"/>
      <c r="G52" s="95"/>
      <c r="H52" s="5"/>
      <c r="I52" s="5"/>
      <c r="J52" s="5"/>
      <c r="K52" s="5">
        <f t="shared" si="0"/>
        <v>0</v>
      </c>
      <c r="L52" s="99">
        <f t="shared" si="1"/>
        <v>0</v>
      </c>
      <c r="M52" s="54">
        <f t="shared" si="2"/>
        <v>0</v>
      </c>
      <c r="N52" s="54">
        <f t="shared" si="3"/>
        <v>0</v>
      </c>
      <c r="O52" s="54">
        <f t="shared" si="4"/>
        <v>0</v>
      </c>
      <c r="P52" s="5">
        <f t="shared" si="5"/>
        <v>0</v>
      </c>
      <c r="Q52" s="60"/>
      <c r="R52" s="60"/>
    </row>
    <row r="53" spans="1:18" s="53" customFormat="1" ht="25.5">
      <c r="A53" s="6">
        <v>45</v>
      </c>
      <c r="B53" s="2"/>
      <c r="C53" s="68" t="s">
        <v>468</v>
      </c>
      <c r="D53" s="154" t="s">
        <v>469</v>
      </c>
      <c r="E53" s="155">
        <f>E42*0.88</f>
        <v>18.251199999999997</v>
      </c>
      <c r="F53" s="107"/>
      <c r="G53" s="107"/>
      <c r="H53" s="5"/>
      <c r="I53" s="5"/>
      <c r="J53" s="5"/>
      <c r="K53" s="5">
        <f t="shared" si="0"/>
        <v>0</v>
      </c>
      <c r="L53" s="99">
        <f t="shared" si="1"/>
        <v>0</v>
      </c>
      <c r="M53" s="54">
        <f t="shared" si="2"/>
        <v>0</v>
      </c>
      <c r="N53" s="54">
        <f t="shared" si="3"/>
        <v>0</v>
      </c>
      <c r="O53" s="54">
        <f t="shared" si="4"/>
        <v>0</v>
      </c>
      <c r="P53" s="5">
        <f t="shared" si="5"/>
        <v>0</v>
      </c>
      <c r="Q53" s="60"/>
      <c r="R53" s="60"/>
    </row>
    <row r="54" spans="1:18" s="53" customFormat="1" ht="12.75">
      <c r="A54" s="6">
        <v>46</v>
      </c>
      <c r="B54" s="2"/>
      <c r="C54" s="68" t="s">
        <v>470</v>
      </c>
      <c r="D54" s="154" t="s">
        <v>47</v>
      </c>
      <c r="E54" s="155">
        <f>E42*2</f>
        <v>41.48</v>
      </c>
      <c r="F54" s="95"/>
      <c r="G54" s="95"/>
      <c r="H54" s="5"/>
      <c r="I54" s="5"/>
      <c r="J54" s="5"/>
      <c r="K54" s="5">
        <f t="shared" si="0"/>
        <v>0</v>
      </c>
      <c r="L54" s="99">
        <f t="shared" si="1"/>
        <v>0</v>
      </c>
      <c r="M54" s="54">
        <f t="shared" si="2"/>
        <v>0</v>
      </c>
      <c r="N54" s="54">
        <f t="shared" si="3"/>
        <v>0</v>
      </c>
      <c r="O54" s="54">
        <f t="shared" si="4"/>
        <v>0</v>
      </c>
      <c r="P54" s="5">
        <f t="shared" si="5"/>
        <v>0</v>
      </c>
      <c r="Q54" s="60"/>
      <c r="R54" s="60"/>
    </row>
    <row r="55" spans="1:18" s="53" customFormat="1" ht="12.75">
      <c r="A55" s="6">
        <v>47</v>
      </c>
      <c r="B55" s="2"/>
      <c r="C55" s="156" t="s">
        <v>471</v>
      </c>
      <c r="D55" s="2" t="s">
        <v>46</v>
      </c>
      <c r="E55" s="157">
        <f>E42</f>
        <v>20.74</v>
      </c>
      <c r="F55" s="106"/>
      <c r="G55" s="106"/>
      <c r="H55" s="5"/>
      <c r="I55" s="5"/>
      <c r="J55" s="5"/>
      <c r="K55" s="5">
        <f t="shared" si="0"/>
        <v>0</v>
      </c>
      <c r="L55" s="99">
        <f t="shared" si="1"/>
        <v>0</v>
      </c>
      <c r="M55" s="54">
        <f t="shared" si="2"/>
        <v>0</v>
      </c>
      <c r="N55" s="54">
        <f t="shared" si="3"/>
        <v>0</v>
      </c>
      <c r="O55" s="54">
        <f t="shared" si="4"/>
        <v>0</v>
      </c>
      <c r="P55" s="5">
        <f t="shared" si="5"/>
        <v>0</v>
      </c>
      <c r="Q55" s="60"/>
      <c r="R55" s="60"/>
    </row>
    <row r="56" spans="1:18" s="53" customFormat="1" ht="12.75">
      <c r="A56" s="6">
        <v>48</v>
      </c>
      <c r="B56" s="2"/>
      <c r="C56" s="86" t="s">
        <v>478</v>
      </c>
      <c r="D56" s="74"/>
      <c r="E56" s="73"/>
      <c r="F56" s="95"/>
      <c r="G56" s="95"/>
      <c r="H56" s="55"/>
      <c r="I56" s="75"/>
      <c r="J56" s="56"/>
      <c r="K56" s="5">
        <f t="shared" si="0"/>
        <v>0</v>
      </c>
      <c r="L56" s="99">
        <f t="shared" si="1"/>
        <v>0</v>
      </c>
      <c r="M56" s="54">
        <f t="shared" si="2"/>
        <v>0</v>
      </c>
      <c r="N56" s="54">
        <f t="shared" si="3"/>
        <v>0</v>
      </c>
      <c r="O56" s="54">
        <f t="shared" si="4"/>
        <v>0</v>
      </c>
      <c r="P56" s="5">
        <f t="shared" si="5"/>
        <v>0</v>
      </c>
      <c r="Q56" s="60"/>
      <c r="R56" s="60"/>
    </row>
    <row r="57" spans="1:18" s="53" customFormat="1" ht="12.75">
      <c r="A57" s="6">
        <v>49</v>
      </c>
      <c r="B57" s="2"/>
      <c r="C57" s="153" t="s">
        <v>458</v>
      </c>
      <c r="D57" s="154" t="s">
        <v>46</v>
      </c>
      <c r="E57" s="155">
        <v>107.94</v>
      </c>
      <c r="F57" s="108"/>
      <c r="G57" s="108"/>
      <c r="H57" s="5"/>
      <c r="I57" s="5"/>
      <c r="J57" s="5"/>
      <c r="K57" s="5">
        <f t="shared" si="0"/>
        <v>0</v>
      </c>
      <c r="L57" s="99">
        <f t="shared" si="1"/>
        <v>0</v>
      </c>
      <c r="M57" s="54">
        <f t="shared" si="2"/>
        <v>0</v>
      </c>
      <c r="N57" s="54">
        <f t="shared" si="3"/>
        <v>0</v>
      </c>
      <c r="O57" s="54">
        <f t="shared" si="4"/>
        <v>0</v>
      </c>
      <c r="P57" s="5">
        <f t="shared" si="5"/>
        <v>0</v>
      </c>
      <c r="Q57" s="60"/>
      <c r="R57" s="60"/>
    </row>
    <row r="58" spans="1:18" s="53" customFormat="1" ht="12.75">
      <c r="A58" s="6">
        <v>50</v>
      </c>
      <c r="B58" s="2"/>
      <c r="C58" s="68" t="s">
        <v>474</v>
      </c>
      <c r="D58" s="154" t="s">
        <v>47</v>
      </c>
      <c r="E58" s="155">
        <f>E57*2.2</f>
        <v>237.46800000000002</v>
      </c>
      <c r="F58" s="95"/>
      <c r="G58" s="95"/>
      <c r="H58" s="5"/>
      <c r="I58" s="5"/>
      <c r="J58" s="5"/>
      <c r="K58" s="5">
        <f t="shared" si="0"/>
        <v>0</v>
      </c>
      <c r="L58" s="99">
        <f t="shared" si="1"/>
        <v>0</v>
      </c>
      <c r="M58" s="54">
        <f t="shared" si="2"/>
        <v>0</v>
      </c>
      <c r="N58" s="54">
        <f t="shared" si="3"/>
        <v>0</v>
      </c>
      <c r="O58" s="54">
        <f t="shared" si="4"/>
        <v>0</v>
      </c>
      <c r="P58" s="5">
        <f t="shared" si="5"/>
        <v>0</v>
      </c>
      <c r="Q58" s="60"/>
      <c r="R58" s="60"/>
    </row>
    <row r="59" spans="1:18" s="53" customFormat="1" ht="12.75">
      <c r="A59" s="6">
        <v>51</v>
      </c>
      <c r="B59" s="2"/>
      <c r="C59" s="68" t="s">
        <v>473</v>
      </c>
      <c r="D59" s="154" t="s">
        <v>47</v>
      </c>
      <c r="E59" s="155">
        <f>E57*0.77</f>
        <v>83.1138</v>
      </c>
      <c r="F59" s="106"/>
      <c r="G59" s="106"/>
      <c r="H59" s="5"/>
      <c r="I59" s="5"/>
      <c r="J59" s="5"/>
      <c r="K59" s="5">
        <f t="shared" si="0"/>
        <v>0</v>
      </c>
      <c r="L59" s="99">
        <f t="shared" si="1"/>
        <v>0</v>
      </c>
      <c r="M59" s="54">
        <f t="shared" si="2"/>
        <v>0</v>
      </c>
      <c r="N59" s="54">
        <f t="shared" si="3"/>
        <v>0</v>
      </c>
      <c r="O59" s="54">
        <f t="shared" si="4"/>
        <v>0</v>
      </c>
      <c r="P59" s="5">
        <f t="shared" si="5"/>
        <v>0</v>
      </c>
      <c r="Q59" s="60"/>
      <c r="R59" s="60"/>
    </row>
    <row r="60" spans="1:18" s="53" customFormat="1" ht="12.75">
      <c r="A60" s="6">
        <v>52</v>
      </c>
      <c r="B60" s="2"/>
      <c r="C60" s="68" t="s">
        <v>461</v>
      </c>
      <c r="D60" s="154" t="s">
        <v>47</v>
      </c>
      <c r="E60" s="155">
        <f>E57*1.3</f>
        <v>140.322</v>
      </c>
      <c r="F60" s="95"/>
      <c r="G60" s="95"/>
      <c r="H60" s="5"/>
      <c r="I60" s="5"/>
      <c r="J60" s="5"/>
      <c r="K60" s="5">
        <f t="shared" si="0"/>
        <v>0</v>
      </c>
      <c r="L60" s="99">
        <f t="shared" si="1"/>
        <v>0</v>
      </c>
      <c r="M60" s="54">
        <f t="shared" si="2"/>
        <v>0</v>
      </c>
      <c r="N60" s="54">
        <f t="shared" si="3"/>
        <v>0</v>
      </c>
      <c r="O60" s="54">
        <f t="shared" si="4"/>
        <v>0</v>
      </c>
      <c r="P60" s="5">
        <f t="shared" si="5"/>
        <v>0</v>
      </c>
      <c r="Q60" s="60"/>
      <c r="R60" s="60"/>
    </row>
    <row r="61" spans="1:18" s="53" customFormat="1" ht="12.75">
      <c r="A61" s="6">
        <v>53</v>
      </c>
      <c r="B61" s="2"/>
      <c r="C61" s="68" t="s">
        <v>462</v>
      </c>
      <c r="D61" s="154" t="s">
        <v>463</v>
      </c>
      <c r="E61" s="155">
        <f>E57*2.6/100</f>
        <v>2.8064400000000003</v>
      </c>
      <c r="F61" s="106"/>
      <c r="G61" s="106"/>
      <c r="H61" s="5"/>
      <c r="I61" s="5"/>
      <c r="J61" s="5"/>
      <c r="K61" s="5">
        <f t="shared" si="0"/>
        <v>0</v>
      </c>
      <c r="L61" s="99">
        <f t="shared" si="1"/>
        <v>0</v>
      </c>
      <c r="M61" s="54">
        <f t="shared" si="2"/>
        <v>0</v>
      </c>
      <c r="N61" s="54">
        <f t="shared" si="3"/>
        <v>0</v>
      </c>
      <c r="O61" s="54">
        <f t="shared" si="4"/>
        <v>0</v>
      </c>
      <c r="P61" s="5">
        <f t="shared" si="5"/>
        <v>0</v>
      </c>
      <c r="Q61" s="60"/>
      <c r="R61" s="60"/>
    </row>
    <row r="62" spans="1:18" s="53" customFormat="1" ht="12.75">
      <c r="A62" s="6">
        <v>54</v>
      </c>
      <c r="B62" s="2"/>
      <c r="C62" s="68" t="s">
        <v>480</v>
      </c>
      <c r="D62" s="154" t="s">
        <v>46</v>
      </c>
      <c r="E62" s="155">
        <f>E57*2*1.2</f>
        <v>259.056</v>
      </c>
      <c r="F62" s="106"/>
      <c r="G62" s="106"/>
      <c r="H62" s="5"/>
      <c r="I62" s="5"/>
      <c r="J62" s="5"/>
      <c r="K62" s="5">
        <f t="shared" si="0"/>
        <v>0</v>
      </c>
      <c r="L62" s="99">
        <f t="shared" si="1"/>
        <v>0</v>
      </c>
      <c r="M62" s="54">
        <f t="shared" si="2"/>
        <v>0</v>
      </c>
      <c r="N62" s="54">
        <f t="shared" si="3"/>
        <v>0</v>
      </c>
      <c r="O62" s="54">
        <f t="shared" si="4"/>
        <v>0</v>
      </c>
      <c r="P62" s="5">
        <f t="shared" si="5"/>
        <v>0</v>
      </c>
      <c r="Q62" s="60"/>
      <c r="R62" s="60"/>
    </row>
    <row r="63" spans="1:18" s="53" customFormat="1" ht="25.5">
      <c r="A63" s="6">
        <v>55</v>
      </c>
      <c r="B63" s="2"/>
      <c r="C63" s="67" t="s">
        <v>465</v>
      </c>
      <c r="D63" s="154" t="s">
        <v>46</v>
      </c>
      <c r="E63" s="155">
        <f>E57*4*1.1</f>
        <v>474.93600000000004</v>
      </c>
      <c r="F63" s="95"/>
      <c r="G63" s="95"/>
      <c r="H63" s="5"/>
      <c r="I63" s="5"/>
      <c r="J63" s="5"/>
      <c r="K63" s="5">
        <f t="shared" si="0"/>
        <v>0</v>
      </c>
      <c r="L63" s="99">
        <f t="shared" si="1"/>
        <v>0</v>
      </c>
      <c r="M63" s="54">
        <f t="shared" si="2"/>
        <v>0</v>
      </c>
      <c r="N63" s="54">
        <f t="shared" si="3"/>
        <v>0</v>
      </c>
      <c r="O63" s="54">
        <f t="shared" si="4"/>
        <v>0</v>
      </c>
      <c r="P63" s="5">
        <f t="shared" si="5"/>
        <v>0</v>
      </c>
      <c r="Q63" s="60"/>
      <c r="R63" s="60"/>
    </row>
    <row r="64" spans="1:18" s="53" customFormat="1" ht="12.75">
      <c r="A64" s="6">
        <v>56</v>
      </c>
      <c r="B64" s="2"/>
      <c r="C64" s="68" t="s">
        <v>466</v>
      </c>
      <c r="D64" s="154" t="s">
        <v>463</v>
      </c>
      <c r="E64" s="155">
        <f>E57*2*16/100</f>
        <v>34.5408</v>
      </c>
      <c r="F64" s="95"/>
      <c r="G64" s="95"/>
      <c r="H64" s="5"/>
      <c r="I64" s="5"/>
      <c r="J64" s="5"/>
      <c r="K64" s="5">
        <f t="shared" si="0"/>
        <v>0</v>
      </c>
      <c r="L64" s="99">
        <f t="shared" si="1"/>
        <v>0</v>
      </c>
      <c r="M64" s="54">
        <f t="shared" si="2"/>
        <v>0</v>
      </c>
      <c r="N64" s="54">
        <f t="shared" si="3"/>
        <v>0</v>
      </c>
      <c r="O64" s="54">
        <f t="shared" si="4"/>
        <v>0</v>
      </c>
      <c r="P64" s="5">
        <f t="shared" si="5"/>
        <v>0</v>
      </c>
      <c r="Q64" s="60"/>
      <c r="R64" s="60"/>
    </row>
    <row r="65" spans="1:18" s="53" customFormat="1" ht="12.75">
      <c r="A65" s="6">
        <v>57</v>
      </c>
      <c r="B65" s="2"/>
      <c r="C65" s="68" t="s">
        <v>466</v>
      </c>
      <c r="D65" s="154" t="s">
        <v>463</v>
      </c>
      <c r="E65" s="155">
        <f>E57*2*16/100</f>
        <v>34.5408</v>
      </c>
      <c r="F65" s="95"/>
      <c r="G65" s="95"/>
      <c r="H65" s="5"/>
      <c r="I65" s="5"/>
      <c r="J65" s="5"/>
      <c r="K65" s="5">
        <f t="shared" si="0"/>
        <v>0</v>
      </c>
      <c r="L65" s="99">
        <f t="shared" si="1"/>
        <v>0</v>
      </c>
      <c r="M65" s="54">
        <f t="shared" si="2"/>
        <v>0</v>
      </c>
      <c r="N65" s="54">
        <f t="shared" si="3"/>
        <v>0</v>
      </c>
      <c r="O65" s="54">
        <f t="shared" si="4"/>
        <v>0</v>
      </c>
      <c r="P65" s="5">
        <f t="shared" si="5"/>
        <v>0</v>
      </c>
      <c r="Q65" s="60"/>
      <c r="R65" s="60"/>
    </row>
    <row r="66" spans="1:18" s="53" customFormat="1" ht="25.5">
      <c r="A66" s="6">
        <v>58</v>
      </c>
      <c r="B66" s="2"/>
      <c r="C66" s="68" t="s">
        <v>476</v>
      </c>
      <c r="D66" s="154" t="s">
        <v>46</v>
      </c>
      <c r="E66" s="155">
        <f>E58*1.05</f>
        <v>249.34140000000002</v>
      </c>
      <c r="F66" s="95"/>
      <c r="G66" s="95"/>
      <c r="H66" s="5"/>
      <c r="I66" s="5"/>
      <c r="J66" s="5"/>
      <c r="K66" s="5">
        <f t="shared" si="0"/>
        <v>0</v>
      </c>
      <c r="L66" s="99">
        <f t="shared" si="1"/>
        <v>0</v>
      </c>
      <c r="M66" s="54">
        <f t="shared" si="2"/>
        <v>0</v>
      </c>
      <c r="N66" s="54">
        <f t="shared" si="3"/>
        <v>0</v>
      </c>
      <c r="O66" s="54">
        <f t="shared" si="4"/>
        <v>0</v>
      </c>
      <c r="P66" s="5">
        <f t="shared" si="5"/>
        <v>0</v>
      </c>
      <c r="Q66" s="60"/>
      <c r="R66" s="60"/>
    </row>
    <row r="67" spans="1:18" s="53" customFormat="1" ht="25.5">
      <c r="A67" s="6">
        <v>59</v>
      </c>
      <c r="B67" s="2"/>
      <c r="C67" s="68" t="s">
        <v>468</v>
      </c>
      <c r="D67" s="154" t="s">
        <v>469</v>
      </c>
      <c r="E67" s="155">
        <f>E57*0.88</f>
        <v>94.9872</v>
      </c>
      <c r="F67" s="107"/>
      <c r="G67" s="107"/>
      <c r="H67" s="5"/>
      <c r="I67" s="5"/>
      <c r="J67" s="5"/>
      <c r="K67" s="5">
        <f t="shared" si="0"/>
        <v>0</v>
      </c>
      <c r="L67" s="99">
        <f t="shared" si="1"/>
        <v>0</v>
      </c>
      <c r="M67" s="54">
        <f t="shared" si="2"/>
        <v>0</v>
      </c>
      <c r="N67" s="54">
        <f t="shared" si="3"/>
        <v>0</v>
      </c>
      <c r="O67" s="54">
        <f t="shared" si="4"/>
        <v>0</v>
      </c>
      <c r="P67" s="5">
        <f t="shared" si="5"/>
        <v>0</v>
      </c>
      <c r="Q67" s="60"/>
      <c r="R67" s="60"/>
    </row>
    <row r="68" spans="1:18" s="53" customFormat="1" ht="12.75">
      <c r="A68" s="6">
        <v>60</v>
      </c>
      <c r="B68" s="2"/>
      <c r="C68" s="68" t="s">
        <v>470</v>
      </c>
      <c r="D68" s="154" t="s">
        <v>47</v>
      </c>
      <c r="E68" s="155">
        <f>E57*2</f>
        <v>215.88</v>
      </c>
      <c r="F68" s="95"/>
      <c r="G68" s="95"/>
      <c r="H68" s="5"/>
      <c r="I68" s="5"/>
      <c r="J68" s="5"/>
      <c r="K68" s="5">
        <f t="shared" si="0"/>
        <v>0</v>
      </c>
      <c r="L68" s="99">
        <f t="shared" si="1"/>
        <v>0</v>
      </c>
      <c r="M68" s="54">
        <f t="shared" si="2"/>
        <v>0</v>
      </c>
      <c r="N68" s="54">
        <f t="shared" si="3"/>
        <v>0</v>
      </c>
      <c r="O68" s="54">
        <f t="shared" si="4"/>
        <v>0</v>
      </c>
      <c r="P68" s="5">
        <f t="shared" si="5"/>
        <v>0</v>
      </c>
      <c r="Q68" s="60"/>
      <c r="R68" s="60"/>
    </row>
    <row r="69" spans="1:18" s="53" customFormat="1" ht="12.75">
      <c r="A69" s="6">
        <v>61</v>
      </c>
      <c r="B69" s="2"/>
      <c r="C69" s="156" t="s">
        <v>471</v>
      </c>
      <c r="D69" s="2" t="s">
        <v>46</v>
      </c>
      <c r="E69" s="157">
        <f>E57</f>
        <v>107.94</v>
      </c>
      <c r="F69" s="106"/>
      <c r="G69" s="106"/>
      <c r="H69" s="5"/>
      <c r="I69" s="5"/>
      <c r="J69" s="5"/>
      <c r="K69" s="5">
        <f t="shared" si="0"/>
        <v>0</v>
      </c>
      <c r="L69" s="99">
        <f t="shared" si="1"/>
        <v>0</v>
      </c>
      <c r="M69" s="54">
        <f t="shared" si="2"/>
        <v>0</v>
      </c>
      <c r="N69" s="54">
        <f t="shared" si="3"/>
        <v>0</v>
      </c>
      <c r="O69" s="54">
        <f t="shared" si="4"/>
        <v>0</v>
      </c>
      <c r="P69" s="5">
        <f t="shared" si="5"/>
        <v>0</v>
      </c>
      <c r="Q69" s="60"/>
      <c r="R69" s="60"/>
    </row>
    <row r="70" spans="1:18" s="53" customFormat="1" ht="12.75">
      <c r="A70" s="6">
        <v>62</v>
      </c>
      <c r="B70" s="2"/>
      <c r="C70" s="86" t="s">
        <v>481</v>
      </c>
      <c r="D70" s="2"/>
      <c r="E70" s="4"/>
      <c r="F70" s="105"/>
      <c r="G70" s="105"/>
      <c r="H70" s="87"/>
      <c r="I70" s="111"/>
      <c r="J70" s="5"/>
      <c r="K70" s="5">
        <f t="shared" si="0"/>
        <v>0</v>
      </c>
      <c r="L70" s="99">
        <f t="shared" si="1"/>
        <v>0</v>
      </c>
      <c r="M70" s="54">
        <f t="shared" si="2"/>
        <v>0</v>
      </c>
      <c r="N70" s="54">
        <f t="shared" si="3"/>
        <v>0</v>
      </c>
      <c r="O70" s="54">
        <f t="shared" si="4"/>
        <v>0</v>
      </c>
      <c r="P70" s="5">
        <f t="shared" si="5"/>
        <v>0</v>
      </c>
      <c r="Q70" s="60"/>
      <c r="R70" s="60"/>
    </row>
    <row r="71" spans="1:18" s="53" customFormat="1" ht="12.75">
      <c r="A71" s="6">
        <v>63</v>
      </c>
      <c r="B71" s="2"/>
      <c r="C71" s="153" t="s">
        <v>458</v>
      </c>
      <c r="D71" s="154" t="s">
        <v>46</v>
      </c>
      <c r="E71" s="155">
        <v>92.66</v>
      </c>
      <c r="F71" s="108"/>
      <c r="G71" s="108"/>
      <c r="H71" s="5"/>
      <c r="I71" s="5"/>
      <c r="J71" s="5"/>
      <c r="K71" s="5">
        <f t="shared" si="0"/>
        <v>0</v>
      </c>
      <c r="L71" s="99">
        <f t="shared" si="1"/>
        <v>0</v>
      </c>
      <c r="M71" s="54">
        <f t="shared" si="2"/>
        <v>0</v>
      </c>
      <c r="N71" s="54">
        <f t="shared" si="3"/>
        <v>0</v>
      </c>
      <c r="O71" s="54">
        <f t="shared" si="4"/>
        <v>0</v>
      </c>
      <c r="P71" s="5">
        <f t="shared" si="5"/>
        <v>0</v>
      </c>
      <c r="Q71" s="60"/>
      <c r="R71" s="60"/>
    </row>
    <row r="72" spans="1:18" s="53" customFormat="1" ht="12.75">
      <c r="A72" s="6">
        <v>64</v>
      </c>
      <c r="B72" s="2"/>
      <c r="C72" s="68" t="s">
        <v>482</v>
      </c>
      <c r="D72" s="154" t="s">
        <v>47</v>
      </c>
      <c r="E72" s="155">
        <f>E71*2.2</f>
        <v>203.852</v>
      </c>
      <c r="F72" s="95"/>
      <c r="G72" s="95"/>
      <c r="H72" s="5"/>
      <c r="I72" s="5"/>
      <c r="J72" s="5"/>
      <c r="K72" s="5">
        <f t="shared" si="0"/>
        <v>0</v>
      </c>
      <c r="L72" s="99">
        <f t="shared" si="1"/>
        <v>0</v>
      </c>
      <c r="M72" s="54">
        <f t="shared" si="2"/>
        <v>0</v>
      </c>
      <c r="N72" s="54">
        <f t="shared" si="3"/>
        <v>0</v>
      </c>
      <c r="O72" s="54">
        <f t="shared" si="4"/>
        <v>0</v>
      </c>
      <c r="P72" s="5">
        <f t="shared" si="5"/>
        <v>0</v>
      </c>
      <c r="Q72" s="60"/>
      <c r="R72" s="60"/>
    </row>
    <row r="73" spans="1:18" s="53" customFormat="1" ht="12.75">
      <c r="A73" s="6">
        <v>65</v>
      </c>
      <c r="B73" s="2"/>
      <c r="C73" s="68" t="s">
        <v>483</v>
      </c>
      <c r="D73" s="154" t="s">
        <v>47</v>
      </c>
      <c r="E73" s="155">
        <f>E71*0.77</f>
        <v>71.3482</v>
      </c>
      <c r="F73" s="106"/>
      <c r="G73" s="106"/>
      <c r="H73" s="5"/>
      <c r="I73" s="5"/>
      <c r="J73" s="5"/>
      <c r="K73" s="5">
        <f t="shared" si="0"/>
        <v>0</v>
      </c>
      <c r="L73" s="99">
        <f t="shared" si="1"/>
        <v>0</v>
      </c>
      <c r="M73" s="54">
        <f t="shared" si="2"/>
        <v>0</v>
      </c>
      <c r="N73" s="54">
        <f t="shared" si="3"/>
        <v>0</v>
      </c>
      <c r="O73" s="54">
        <f t="shared" si="4"/>
        <v>0</v>
      </c>
      <c r="P73" s="5">
        <f t="shared" si="5"/>
        <v>0</v>
      </c>
      <c r="Q73" s="60"/>
      <c r="R73" s="60"/>
    </row>
    <row r="74" spans="1:18" s="53" customFormat="1" ht="12.75">
      <c r="A74" s="6">
        <v>66</v>
      </c>
      <c r="B74" s="2"/>
      <c r="C74" s="68" t="s">
        <v>461</v>
      </c>
      <c r="D74" s="154" t="s">
        <v>47</v>
      </c>
      <c r="E74" s="155">
        <f>E71*1.3</f>
        <v>120.458</v>
      </c>
      <c r="F74" s="95"/>
      <c r="G74" s="95"/>
      <c r="H74" s="5"/>
      <c r="I74" s="5"/>
      <c r="J74" s="5"/>
      <c r="K74" s="5">
        <f t="shared" si="0"/>
        <v>0</v>
      </c>
      <c r="L74" s="99">
        <f t="shared" si="1"/>
        <v>0</v>
      </c>
      <c r="M74" s="54">
        <f t="shared" si="2"/>
        <v>0</v>
      </c>
      <c r="N74" s="54">
        <f t="shared" si="3"/>
        <v>0</v>
      </c>
      <c r="O74" s="54">
        <f t="shared" si="4"/>
        <v>0</v>
      </c>
      <c r="P74" s="5">
        <f t="shared" si="5"/>
        <v>0</v>
      </c>
      <c r="Q74" s="60"/>
      <c r="R74" s="60"/>
    </row>
    <row r="75" spans="1:18" s="53" customFormat="1" ht="12.75">
      <c r="A75" s="6">
        <v>67</v>
      </c>
      <c r="B75" s="2"/>
      <c r="C75" s="68" t="s">
        <v>462</v>
      </c>
      <c r="D75" s="154" t="s">
        <v>463</v>
      </c>
      <c r="E75" s="155">
        <f>E71*2.6/100</f>
        <v>2.40916</v>
      </c>
      <c r="F75" s="95"/>
      <c r="G75" s="95"/>
      <c r="H75" s="5"/>
      <c r="I75" s="5"/>
      <c r="J75" s="5"/>
      <c r="K75" s="5">
        <f t="shared" si="0"/>
        <v>0</v>
      </c>
      <c r="L75" s="99">
        <f t="shared" si="1"/>
        <v>0</v>
      </c>
      <c r="M75" s="54">
        <f t="shared" si="2"/>
        <v>0</v>
      </c>
      <c r="N75" s="54">
        <f t="shared" si="3"/>
        <v>0</v>
      </c>
      <c r="O75" s="54">
        <f t="shared" si="4"/>
        <v>0</v>
      </c>
      <c r="P75" s="5">
        <f t="shared" si="5"/>
        <v>0</v>
      </c>
      <c r="Q75" s="60"/>
      <c r="R75" s="60"/>
    </row>
    <row r="76" spans="1:18" s="53" customFormat="1" ht="12.75">
      <c r="A76" s="6">
        <v>68</v>
      </c>
      <c r="B76" s="2"/>
      <c r="C76" s="67" t="s">
        <v>475</v>
      </c>
      <c r="D76" s="154" t="s">
        <v>46</v>
      </c>
      <c r="E76" s="155">
        <f>E71*4*1.1</f>
        <v>407.704</v>
      </c>
      <c r="F76" s="106"/>
      <c r="G76" s="106"/>
      <c r="H76" s="5"/>
      <c r="I76" s="5"/>
      <c r="J76" s="5"/>
      <c r="K76" s="5">
        <f t="shared" si="0"/>
        <v>0</v>
      </c>
      <c r="L76" s="99">
        <f t="shared" si="1"/>
        <v>0</v>
      </c>
      <c r="M76" s="54">
        <f t="shared" si="2"/>
        <v>0</v>
      </c>
      <c r="N76" s="54">
        <f t="shared" si="3"/>
        <v>0</v>
      </c>
      <c r="O76" s="54">
        <f t="shared" si="4"/>
        <v>0</v>
      </c>
      <c r="P76" s="5">
        <f t="shared" si="5"/>
        <v>0</v>
      </c>
      <c r="Q76" s="60"/>
      <c r="R76" s="60"/>
    </row>
    <row r="77" spans="1:18" s="53" customFormat="1" ht="12.75">
      <c r="A77" s="6">
        <v>69</v>
      </c>
      <c r="B77" s="2"/>
      <c r="C77" s="68" t="s">
        <v>466</v>
      </c>
      <c r="D77" s="154" t="s">
        <v>463</v>
      </c>
      <c r="E77" s="155">
        <f>E71*2*16/100</f>
        <v>29.6512</v>
      </c>
      <c r="F77" s="106"/>
      <c r="G77" s="106"/>
      <c r="H77" s="5"/>
      <c r="I77" s="5"/>
      <c r="J77" s="5"/>
      <c r="K77" s="5">
        <f aca="true" t="shared" si="6" ref="K77:K132">ROUND(H77+I77+J77,2)</f>
        <v>0</v>
      </c>
      <c r="L77" s="99">
        <f aca="true" t="shared" si="7" ref="L77:L132">ROUND(F77*E77,2)</f>
        <v>0</v>
      </c>
      <c r="M77" s="54">
        <f aca="true" t="shared" si="8" ref="M77:M132">ROUND(H77*E77,2)</f>
        <v>0</v>
      </c>
      <c r="N77" s="54">
        <f aca="true" t="shared" si="9" ref="N77:N132">ROUND(I77*E77,2)</f>
        <v>0</v>
      </c>
      <c r="O77" s="54">
        <f aca="true" t="shared" si="10" ref="O77:O132">ROUND(J77*E77,2)</f>
        <v>0</v>
      </c>
      <c r="P77" s="5">
        <f aca="true" t="shared" si="11" ref="P77:P132">ROUND(M77+N77+O77,2)</f>
        <v>0</v>
      </c>
      <c r="Q77" s="60"/>
      <c r="R77" s="60"/>
    </row>
    <row r="78" spans="1:18" s="53" customFormat="1" ht="12.75">
      <c r="A78" s="6">
        <v>70</v>
      </c>
      <c r="B78" s="2"/>
      <c r="C78" s="68" t="s">
        <v>466</v>
      </c>
      <c r="D78" s="154" t="s">
        <v>463</v>
      </c>
      <c r="E78" s="155">
        <f>E71*2*16/100</f>
        <v>29.6512</v>
      </c>
      <c r="F78" s="106"/>
      <c r="G78" s="106"/>
      <c r="H78" s="5"/>
      <c r="I78" s="5"/>
      <c r="J78" s="5"/>
      <c r="K78" s="5">
        <f t="shared" si="6"/>
        <v>0</v>
      </c>
      <c r="L78" s="99">
        <f t="shared" si="7"/>
        <v>0</v>
      </c>
      <c r="M78" s="54">
        <f t="shared" si="8"/>
        <v>0</v>
      </c>
      <c r="N78" s="54">
        <f t="shared" si="9"/>
        <v>0</v>
      </c>
      <c r="O78" s="54">
        <f t="shared" si="10"/>
        <v>0</v>
      </c>
      <c r="P78" s="5">
        <f t="shared" si="11"/>
        <v>0</v>
      </c>
      <c r="Q78" s="60"/>
      <c r="R78" s="60"/>
    </row>
    <row r="79" spans="1:18" s="53" customFormat="1" ht="25.5">
      <c r="A79" s="6">
        <v>71</v>
      </c>
      <c r="B79" s="2"/>
      <c r="C79" s="68" t="s">
        <v>484</v>
      </c>
      <c r="D79" s="154" t="s">
        <v>46</v>
      </c>
      <c r="E79" s="155">
        <f>E71*1.05</f>
        <v>97.293</v>
      </c>
      <c r="F79" s="95"/>
      <c r="G79" s="95"/>
      <c r="H79" s="5"/>
      <c r="I79" s="5"/>
      <c r="J79" s="5"/>
      <c r="K79" s="5">
        <f t="shared" si="6"/>
        <v>0</v>
      </c>
      <c r="L79" s="99">
        <f t="shared" si="7"/>
        <v>0</v>
      </c>
      <c r="M79" s="54">
        <f t="shared" si="8"/>
        <v>0</v>
      </c>
      <c r="N79" s="54">
        <f t="shared" si="9"/>
        <v>0</v>
      </c>
      <c r="O79" s="54">
        <f t="shared" si="10"/>
        <v>0</v>
      </c>
      <c r="P79" s="5">
        <f t="shared" si="11"/>
        <v>0</v>
      </c>
      <c r="Q79" s="60"/>
      <c r="R79" s="60"/>
    </row>
    <row r="80" spans="1:18" s="53" customFormat="1" ht="25.5">
      <c r="A80" s="6">
        <v>72</v>
      </c>
      <c r="B80" s="2"/>
      <c r="C80" s="68" t="s">
        <v>468</v>
      </c>
      <c r="D80" s="154" t="s">
        <v>469</v>
      </c>
      <c r="E80" s="155">
        <f>E71*0.88</f>
        <v>81.5408</v>
      </c>
      <c r="F80" s="95"/>
      <c r="G80" s="95"/>
      <c r="H80" s="5"/>
      <c r="I80" s="5"/>
      <c r="J80" s="5"/>
      <c r="K80" s="5">
        <f t="shared" si="6"/>
        <v>0</v>
      </c>
      <c r="L80" s="99">
        <f t="shared" si="7"/>
        <v>0</v>
      </c>
      <c r="M80" s="54">
        <f t="shared" si="8"/>
        <v>0</v>
      </c>
      <c r="N80" s="54">
        <f t="shared" si="9"/>
        <v>0</v>
      </c>
      <c r="O80" s="54">
        <f t="shared" si="10"/>
        <v>0</v>
      </c>
      <c r="P80" s="5">
        <f t="shared" si="11"/>
        <v>0</v>
      </c>
      <c r="Q80" s="60"/>
      <c r="R80" s="60"/>
    </row>
    <row r="81" spans="1:18" s="53" customFormat="1" ht="12.75">
      <c r="A81" s="6">
        <v>73</v>
      </c>
      <c r="B81" s="2"/>
      <c r="C81" s="68" t="s">
        <v>470</v>
      </c>
      <c r="D81" s="154" t="s">
        <v>47</v>
      </c>
      <c r="E81" s="155">
        <f>E71*2</f>
        <v>185.32</v>
      </c>
      <c r="F81" s="95"/>
      <c r="G81" s="95"/>
      <c r="H81" s="5"/>
      <c r="I81" s="5"/>
      <c r="J81" s="5"/>
      <c r="K81" s="5">
        <f t="shared" si="6"/>
        <v>0</v>
      </c>
      <c r="L81" s="99">
        <f t="shared" si="7"/>
        <v>0</v>
      </c>
      <c r="M81" s="54">
        <f t="shared" si="8"/>
        <v>0</v>
      </c>
      <c r="N81" s="54">
        <f t="shared" si="9"/>
        <v>0</v>
      </c>
      <c r="O81" s="54">
        <f t="shared" si="10"/>
        <v>0</v>
      </c>
      <c r="P81" s="5">
        <f t="shared" si="11"/>
        <v>0</v>
      </c>
      <c r="Q81" s="60"/>
      <c r="R81" s="60"/>
    </row>
    <row r="82" spans="1:18" s="53" customFormat="1" ht="12.75">
      <c r="A82" s="6">
        <v>74</v>
      </c>
      <c r="B82" s="2"/>
      <c r="C82" s="156" t="s">
        <v>471</v>
      </c>
      <c r="D82" s="2" t="s">
        <v>46</v>
      </c>
      <c r="E82" s="157">
        <f>E71</f>
        <v>92.66</v>
      </c>
      <c r="F82" s="95"/>
      <c r="G82" s="95"/>
      <c r="H82" s="5"/>
      <c r="I82" s="5"/>
      <c r="J82" s="5"/>
      <c r="K82" s="5">
        <f t="shared" si="6"/>
        <v>0</v>
      </c>
      <c r="L82" s="99">
        <f t="shared" si="7"/>
        <v>0</v>
      </c>
      <c r="M82" s="54">
        <f t="shared" si="8"/>
        <v>0</v>
      </c>
      <c r="N82" s="54">
        <f t="shared" si="9"/>
        <v>0</v>
      </c>
      <c r="O82" s="54">
        <f t="shared" si="10"/>
        <v>0</v>
      </c>
      <c r="P82" s="5">
        <f t="shared" si="11"/>
        <v>0</v>
      </c>
      <c r="Q82" s="60"/>
      <c r="R82" s="60"/>
    </row>
    <row r="83" spans="1:18" s="53" customFormat="1" ht="12.75">
      <c r="A83" s="6">
        <v>75</v>
      </c>
      <c r="B83" s="2"/>
      <c r="C83" s="86" t="s">
        <v>485</v>
      </c>
      <c r="D83" s="2"/>
      <c r="E83" s="4"/>
      <c r="F83" s="105"/>
      <c r="G83" s="106"/>
      <c r="H83" s="55"/>
      <c r="I83" s="5"/>
      <c r="J83" s="5"/>
      <c r="K83" s="5">
        <f t="shared" si="6"/>
        <v>0</v>
      </c>
      <c r="L83" s="99">
        <f t="shared" si="7"/>
        <v>0</v>
      </c>
      <c r="M83" s="54">
        <f t="shared" si="8"/>
        <v>0</v>
      </c>
      <c r="N83" s="54">
        <f t="shared" si="9"/>
        <v>0</v>
      </c>
      <c r="O83" s="54">
        <f t="shared" si="10"/>
        <v>0</v>
      </c>
      <c r="P83" s="5">
        <f t="shared" si="11"/>
        <v>0</v>
      </c>
      <c r="Q83" s="60"/>
      <c r="R83" s="60"/>
    </row>
    <row r="84" spans="1:18" s="53" customFormat="1" ht="12.75">
      <c r="A84" s="6">
        <v>76</v>
      </c>
      <c r="B84" s="2"/>
      <c r="C84" s="153" t="s">
        <v>458</v>
      </c>
      <c r="D84" s="154" t="s">
        <v>46</v>
      </c>
      <c r="E84" s="155">
        <v>81.22</v>
      </c>
      <c r="F84" s="108"/>
      <c r="G84" s="108"/>
      <c r="H84" s="5"/>
      <c r="I84" s="5"/>
      <c r="J84" s="5"/>
      <c r="K84" s="5">
        <f t="shared" si="6"/>
        <v>0</v>
      </c>
      <c r="L84" s="99">
        <f t="shared" si="7"/>
        <v>0</v>
      </c>
      <c r="M84" s="54">
        <f t="shared" si="8"/>
        <v>0</v>
      </c>
      <c r="N84" s="54">
        <f t="shared" si="9"/>
        <v>0</v>
      </c>
      <c r="O84" s="54">
        <f t="shared" si="10"/>
        <v>0</v>
      </c>
      <c r="P84" s="5">
        <f t="shared" si="11"/>
        <v>0</v>
      </c>
      <c r="Q84" s="60"/>
      <c r="R84" s="60"/>
    </row>
    <row r="85" spans="1:18" s="53" customFormat="1" ht="12.75">
      <c r="A85" s="6">
        <v>77</v>
      </c>
      <c r="B85" s="2"/>
      <c r="C85" s="68" t="s">
        <v>482</v>
      </c>
      <c r="D85" s="154" t="s">
        <v>47</v>
      </c>
      <c r="E85" s="155">
        <f>E84*2.2</f>
        <v>178.68400000000003</v>
      </c>
      <c r="F85" s="95"/>
      <c r="G85" s="95"/>
      <c r="H85" s="5"/>
      <c r="I85" s="5"/>
      <c r="J85" s="5"/>
      <c r="K85" s="5">
        <f t="shared" si="6"/>
        <v>0</v>
      </c>
      <c r="L85" s="99">
        <f t="shared" si="7"/>
        <v>0</v>
      </c>
      <c r="M85" s="54">
        <f t="shared" si="8"/>
        <v>0</v>
      </c>
      <c r="N85" s="54">
        <f t="shared" si="9"/>
        <v>0</v>
      </c>
      <c r="O85" s="54">
        <f t="shared" si="10"/>
        <v>0</v>
      </c>
      <c r="P85" s="5">
        <f t="shared" si="11"/>
        <v>0</v>
      </c>
      <c r="Q85" s="60"/>
      <c r="R85" s="60"/>
    </row>
    <row r="86" spans="1:18" s="53" customFormat="1" ht="12.75">
      <c r="A86" s="6">
        <v>78</v>
      </c>
      <c r="B86" s="2"/>
      <c r="C86" s="68" t="s">
        <v>483</v>
      </c>
      <c r="D86" s="154" t="s">
        <v>47</v>
      </c>
      <c r="E86" s="155">
        <f>E84*0.77</f>
        <v>62.5394</v>
      </c>
      <c r="F86" s="106"/>
      <c r="G86" s="106"/>
      <c r="H86" s="5"/>
      <c r="I86" s="5"/>
      <c r="J86" s="5"/>
      <c r="K86" s="5">
        <f t="shared" si="6"/>
        <v>0</v>
      </c>
      <c r="L86" s="99">
        <f t="shared" si="7"/>
        <v>0</v>
      </c>
      <c r="M86" s="54">
        <f t="shared" si="8"/>
        <v>0</v>
      </c>
      <c r="N86" s="54">
        <f t="shared" si="9"/>
        <v>0</v>
      </c>
      <c r="O86" s="54">
        <f t="shared" si="10"/>
        <v>0</v>
      </c>
      <c r="P86" s="5">
        <f t="shared" si="11"/>
        <v>0</v>
      </c>
      <c r="Q86" s="60"/>
      <c r="R86" s="60"/>
    </row>
    <row r="87" spans="1:18" s="53" customFormat="1" ht="12.75">
      <c r="A87" s="6">
        <v>79</v>
      </c>
      <c r="B87" s="2"/>
      <c r="C87" s="68" t="s">
        <v>461</v>
      </c>
      <c r="D87" s="154" t="s">
        <v>47</v>
      </c>
      <c r="E87" s="155">
        <f>E84*1.3</f>
        <v>105.586</v>
      </c>
      <c r="F87" s="95"/>
      <c r="G87" s="95"/>
      <c r="H87" s="5"/>
      <c r="I87" s="5"/>
      <c r="J87" s="5"/>
      <c r="K87" s="5">
        <f t="shared" si="6"/>
        <v>0</v>
      </c>
      <c r="L87" s="99">
        <f t="shared" si="7"/>
        <v>0</v>
      </c>
      <c r="M87" s="54">
        <f t="shared" si="8"/>
        <v>0</v>
      </c>
      <c r="N87" s="54">
        <f t="shared" si="9"/>
        <v>0</v>
      </c>
      <c r="O87" s="54">
        <f t="shared" si="10"/>
        <v>0</v>
      </c>
      <c r="P87" s="5">
        <f t="shared" si="11"/>
        <v>0</v>
      </c>
      <c r="Q87" s="60"/>
      <c r="R87" s="60"/>
    </row>
    <row r="88" spans="1:18" s="53" customFormat="1" ht="12.75">
      <c r="A88" s="6">
        <v>80</v>
      </c>
      <c r="B88" s="2"/>
      <c r="C88" s="68" t="s">
        <v>462</v>
      </c>
      <c r="D88" s="154" t="s">
        <v>463</v>
      </c>
      <c r="E88" s="155">
        <f>E84*2.6/100</f>
        <v>2.11172</v>
      </c>
      <c r="F88" s="95"/>
      <c r="G88" s="95"/>
      <c r="H88" s="5"/>
      <c r="I88" s="5"/>
      <c r="J88" s="5"/>
      <c r="K88" s="5">
        <f t="shared" si="6"/>
        <v>0</v>
      </c>
      <c r="L88" s="99">
        <f t="shared" si="7"/>
        <v>0</v>
      </c>
      <c r="M88" s="54">
        <f t="shared" si="8"/>
        <v>0</v>
      </c>
      <c r="N88" s="54">
        <f t="shared" si="9"/>
        <v>0</v>
      </c>
      <c r="O88" s="54">
        <f t="shared" si="10"/>
        <v>0</v>
      </c>
      <c r="P88" s="5">
        <f t="shared" si="11"/>
        <v>0</v>
      </c>
      <c r="Q88" s="60"/>
      <c r="R88" s="60"/>
    </row>
    <row r="89" spans="1:18" s="53" customFormat="1" ht="12.75">
      <c r="A89" s="6">
        <v>81</v>
      </c>
      <c r="B89" s="2"/>
      <c r="C89" s="67" t="s">
        <v>486</v>
      </c>
      <c r="D89" s="154" t="s">
        <v>46</v>
      </c>
      <c r="E89" s="155">
        <f>E84*4*1.1</f>
        <v>357.36800000000005</v>
      </c>
      <c r="F89" s="106"/>
      <c r="G89" s="106"/>
      <c r="H89" s="5"/>
      <c r="I89" s="5"/>
      <c r="J89" s="5"/>
      <c r="K89" s="5">
        <f t="shared" si="6"/>
        <v>0</v>
      </c>
      <c r="L89" s="99">
        <f t="shared" si="7"/>
        <v>0</v>
      </c>
      <c r="M89" s="54">
        <f t="shared" si="8"/>
        <v>0</v>
      </c>
      <c r="N89" s="54">
        <f t="shared" si="9"/>
        <v>0</v>
      </c>
      <c r="O89" s="54">
        <f t="shared" si="10"/>
        <v>0</v>
      </c>
      <c r="P89" s="5">
        <f t="shared" si="11"/>
        <v>0</v>
      </c>
      <c r="Q89" s="60"/>
      <c r="R89" s="60"/>
    </row>
    <row r="90" spans="1:18" s="53" customFormat="1" ht="12.75">
      <c r="A90" s="6">
        <v>82</v>
      </c>
      <c r="B90" s="2"/>
      <c r="C90" s="68" t="s">
        <v>466</v>
      </c>
      <c r="D90" s="154" t="s">
        <v>463</v>
      </c>
      <c r="E90" s="155">
        <f>E84*2*16/100</f>
        <v>25.9904</v>
      </c>
      <c r="F90" s="106"/>
      <c r="G90" s="106"/>
      <c r="H90" s="5"/>
      <c r="I90" s="5"/>
      <c r="J90" s="5"/>
      <c r="K90" s="5">
        <f t="shared" si="6"/>
        <v>0</v>
      </c>
      <c r="L90" s="99">
        <f t="shared" si="7"/>
        <v>0</v>
      </c>
      <c r="M90" s="54">
        <f t="shared" si="8"/>
        <v>0</v>
      </c>
      <c r="N90" s="54">
        <f t="shared" si="9"/>
        <v>0</v>
      </c>
      <c r="O90" s="54">
        <f t="shared" si="10"/>
        <v>0</v>
      </c>
      <c r="P90" s="5">
        <f t="shared" si="11"/>
        <v>0</v>
      </c>
      <c r="Q90" s="60"/>
      <c r="R90" s="60"/>
    </row>
    <row r="91" spans="1:18" s="53" customFormat="1" ht="12.75">
      <c r="A91" s="6">
        <v>83</v>
      </c>
      <c r="B91" s="2"/>
      <c r="C91" s="68" t="s">
        <v>466</v>
      </c>
      <c r="D91" s="154" t="s">
        <v>463</v>
      </c>
      <c r="E91" s="155">
        <f>E84*2*16/100</f>
        <v>25.9904</v>
      </c>
      <c r="F91" s="106"/>
      <c r="G91" s="106"/>
      <c r="H91" s="5"/>
      <c r="I91" s="5"/>
      <c r="J91" s="5"/>
      <c r="K91" s="5">
        <f t="shared" si="6"/>
        <v>0</v>
      </c>
      <c r="L91" s="99">
        <f t="shared" si="7"/>
        <v>0</v>
      </c>
      <c r="M91" s="54">
        <f t="shared" si="8"/>
        <v>0</v>
      </c>
      <c r="N91" s="54">
        <f t="shared" si="9"/>
        <v>0</v>
      </c>
      <c r="O91" s="54">
        <f t="shared" si="10"/>
        <v>0</v>
      </c>
      <c r="P91" s="5">
        <f t="shared" si="11"/>
        <v>0</v>
      </c>
      <c r="Q91" s="60"/>
      <c r="R91" s="60"/>
    </row>
    <row r="92" spans="1:18" s="53" customFormat="1" ht="25.5">
      <c r="A92" s="6">
        <v>84</v>
      </c>
      <c r="B92" s="2"/>
      <c r="C92" s="68" t="s">
        <v>484</v>
      </c>
      <c r="D92" s="154" t="s">
        <v>46</v>
      </c>
      <c r="E92" s="155">
        <f>E84*1.05</f>
        <v>85.281</v>
      </c>
      <c r="F92" s="95"/>
      <c r="G92" s="95"/>
      <c r="H92" s="5"/>
      <c r="I92" s="5"/>
      <c r="J92" s="5"/>
      <c r="K92" s="5">
        <f t="shared" si="6"/>
        <v>0</v>
      </c>
      <c r="L92" s="99">
        <f t="shared" si="7"/>
        <v>0</v>
      </c>
      <c r="M92" s="54">
        <f t="shared" si="8"/>
        <v>0</v>
      </c>
      <c r="N92" s="54">
        <f t="shared" si="9"/>
        <v>0</v>
      </c>
      <c r="O92" s="54">
        <f t="shared" si="10"/>
        <v>0</v>
      </c>
      <c r="P92" s="5">
        <f t="shared" si="11"/>
        <v>0</v>
      </c>
      <c r="Q92" s="60"/>
      <c r="R92" s="60"/>
    </row>
    <row r="93" spans="1:18" s="53" customFormat="1" ht="25.5">
      <c r="A93" s="6">
        <v>85</v>
      </c>
      <c r="B93" s="2"/>
      <c r="C93" s="68" t="s">
        <v>468</v>
      </c>
      <c r="D93" s="154" t="s">
        <v>469</v>
      </c>
      <c r="E93" s="155">
        <f>E84*0.88</f>
        <v>71.4736</v>
      </c>
      <c r="F93" s="95"/>
      <c r="G93" s="95"/>
      <c r="H93" s="5"/>
      <c r="I93" s="5"/>
      <c r="J93" s="5"/>
      <c r="K93" s="5">
        <f t="shared" si="6"/>
        <v>0</v>
      </c>
      <c r="L93" s="99">
        <f t="shared" si="7"/>
        <v>0</v>
      </c>
      <c r="M93" s="54">
        <f t="shared" si="8"/>
        <v>0</v>
      </c>
      <c r="N93" s="54">
        <f t="shared" si="9"/>
        <v>0</v>
      </c>
      <c r="O93" s="54">
        <f t="shared" si="10"/>
        <v>0</v>
      </c>
      <c r="P93" s="5">
        <f t="shared" si="11"/>
        <v>0</v>
      </c>
      <c r="Q93" s="60"/>
      <c r="R93" s="60"/>
    </row>
    <row r="94" spans="1:18" s="53" customFormat="1" ht="12.75">
      <c r="A94" s="6">
        <v>86</v>
      </c>
      <c r="B94" s="2"/>
      <c r="C94" s="68" t="s">
        <v>470</v>
      </c>
      <c r="D94" s="154" t="s">
        <v>47</v>
      </c>
      <c r="E94" s="155">
        <f>E84*2</f>
        <v>162.44</v>
      </c>
      <c r="F94" s="95"/>
      <c r="G94" s="95"/>
      <c r="H94" s="5"/>
      <c r="I94" s="5"/>
      <c r="J94" s="5"/>
      <c r="K94" s="5">
        <f t="shared" si="6"/>
        <v>0</v>
      </c>
      <c r="L94" s="99">
        <f t="shared" si="7"/>
        <v>0</v>
      </c>
      <c r="M94" s="54">
        <f t="shared" si="8"/>
        <v>0</v>
      </c>
      <c r="N94" s="54">
        <f t="shared" si="9"/>
        <v>0</v>
      </c>
      <c r="O94" s="54">
        <f t="shared" si="10"/>
        <v>0</v>
      </c>
      <c r="P94" s="5">
        <f t="shared" si="11"/>
        <v>0</v>
      </c>
      <c r="Q94" s="60"/>
      <c r="R94" s="60"/>
    </row>
    <row r="95" spans="1:18" s="53" customFormat="1" ht="12.75">
      <c r="A95" s="6">
        <v>87</v>
      </c>
      <c r="B95" s="2"/>
      <c r="C95" s="156" t="s">
        <v>471</v>
      </c>
      <c r="D95" s="2" t="s">
        <v>46</v>
      </c>
      <c r="E95" s="157">
        <f>E84</f>
        <v>81.22</v>
      </c>
      <c r="F95" s="95"/>
      <c r="G95" s="95"/>
      <c r="H95" s="5"/>
      <c r="I95" s="5"/>
      <c r="J95" s="5"/>
      <c r="K95" s="5">
        <f t="shared" si="6"/>
        <v>0</v>
      </c>
      <c r="L95" s="99">
        <f t="shared" si="7"/>
        <v>0</v>
      </c>
      <c r="M95" s="54">
        <f t="shared" si="8"/>
        <v>0</v>
      </c>
      <c r="N95" s="54">
        <f t="shared" si="9"/>
        <v>0</v>
      </c>
      <c r="O95" s="54">
        <f t="shared" si="10"/>
        <v>0</v>
      </c>
      <c r="P95" s="5">
        <f t="shared" si="11"/>
        <v>0</v>
      </c>
      <c r="Q95" s="60"/>
      <c r="R95" s="60"/>
    </row>
    <row r="96" spans="1:18" s="53" customFormat="1" ht="25.5">
      <c r="A96" s="6">
        <v>88</v>
      </c>
      <c r="B96" s="2"/>
      <c r="C96" s="86" t="s">
        <v>487</v>
      </c>
      <c r="D96" s="2"/>
      <c r="E96" s="4"/>
      <c r="F96" s="95"/>
      <c r="G96" s="95"/>
      <c r="H96" s="55"/>
      <c r="I96" s="5"/>
      <c r="J96" s="5"/>
      <c r="K96" s="5">
        <f t="shared" si="6"/>
        <v>0</v>
      </c>
      <c r="L96" s="99">
        <f t="shared" si="7"/>
        <v>0</v>
      </c>
      <c r="M96" s="54">
        <f t="shared" si="8"/>
        <v>0</v>
      </c>
      <c r="N96" s="54">
        <f t="shared" si="9"/>
        <v>0</v>
      </c>
      <c r="O96" s="54">
        <f t="shared" si="10"/>
        <v>0</v>
      </c>
      <c r="P96" s="5">
        <f t="shared" si="11"/>
        <v>0</v>
      </c>
      <c r="Q96" s="60"/>
      <c r="R96" s="60"/>
    </row>
    <row r="97" spans="1:18" s="53" customFormat="1" ht="12.75">
      <c r="A97" s="6">
        <v>89</v>
      </c>
      <c r="B97" s="2"/>
      <c r="C97" s="153" t="s">
        <v>488</v>
      </c>
      <c r="D97" s="154" t="s">
        <v>46</v>
      </c>
      <c r="E97" s="155">
        <v>63.27</v>
      </c>
      <c r="F97" s="108"/>
      <c r="G97" s="108"/>
      <c r="H97" s="5"/>
      <c r="I97" s="5"/>
      <c r="J97" s="5"/>
      <c r="K97" s="5">
        <f t="shared" si="6"/>
        <v>0</v>
      </c>
      <c r="L97" s="99">
        <f t="shared" si="7"/>
        <v>0</v>
      </c>
      <c r="M97" s="54">
        <f t="shared" si="8"/>
        <v>0</v>
      </c>
      <c r="N97" s="54">
        <f t="shared" si="9"/>
        <v>0</v>
      </c>
      <c r="O97" s="54">
        <f t="shared" si="10"/>
        <v>0</v>
      </c>
      <c r="P97" s="5">
        <f t="shared" si="11"/>
        <v>0</v>
      </c>
      <c r="Q97" s="60"/>
      <c r="R97" s="60"/>
    </row>
    <row r="98" spans="1:18" s="53" customFormat="1" ht="12.75">
      <c r="A98" s="6">
        <v>90</v>
      </c>
      <c r="B98" s="2"/>
      <c r="C98" s="68" t="s">
        <v>459</v>
      </c>
      <c r="D98" s="154" t="s">
        <v>47</v>
      </c>
      <c r="E98" s="155">
        <f>E97*2.2</f>
        <v>139.19400000000002</v>
      </c>
      <c r="F98" s="95"/>
      <c r="G98" s="95"/>
      <c r="H98" s="5"/>
      <c r="I98" s="5"/>
      <c r="J98" s="5"/>
      <c r="K98" s="5">
        <f t="shared" si="6"/>
        <v>0</v>
      </c>
      <c r="L98" s="99">
        <f t="shared" si="7"/>
        <v>0</v>
      </c>
      <c r="M98" s="54">
        <f t="shared" si="8"/>
        <v>0</v>
      </c>
      <c r="N98" s="54">
        <f t="shared" si="9"/>
        <v>0</v>
      </c>
      <c r="O98" s="54">
        <f t="shared" si="10"/>
        <v>0</v>
      </c>
      <c r="P98" s="5">
        <f t="shared" si="11"/>
        <v>0</v>
      </c>
      <c r="Q98" s="60"/>
      <c r="R98" s="60"/>
    </row>
    <row r="99" spans="1:18" s="53" customFormat="1" ht="12.75">
      <c r="A99" s="6">
        <v>91</v>
      </c>
      <c r="B99" s="2"/>
      <c r="C99" s="68" t="s">
        <v>460</v>
      </c>
      <c r="D99" s="154" t="s">
        <v>47</v>
      </c>
      <c r="E99" s="155">
        <f>E97*0.77</f>
        <v>48.7179</v>
      </c>
      <c r="F99" s="95"/>
      <c r="G99" s="95"/>
      <c r="H99" s="5"/>
      <c r="I99" s="5"/>
      <c r="J99" s="5"/>
      <c r="K99" s="5">
        <f t="shared" si="6"/>
        <v>0</v>
      </c>
      <c r="L99" s="99">
        <f t="shared" si="7"/>
        <v>0</v>
      </c>
      <c r="M99" s="54">
        <f t="shared" si="8"/>
        <v>0</v>
      </c>
      <c r="N99" s="54">
        <f t="shared" si="9"/>
        <v>0</v>
      </c>
      <c r="O99" s="54">
        <f t="shared" si="10"/>
        <v>0</v>
      </c>
      <c r="P99" s="5">
        <f t="shared" si="11"/>
        <v>0</v>
      </c>
      <c r="Q99" s="60"/>
      <c r="R99" s="60"/>
    </row>
    <row r="100" spans="1:18" s="53" customFormat="1" ht="12.75">
      <c r="A100" s="6">
        <v>92</v>
      </c>
      <c r="B100" s="2"/>
      <c r="C100" s="68" t="s">
        <v>461</v>
      </c>
      <c r="D100" s="154" t="s">
        <v>47</v>
      </c>
      <c r="E100" s="155">
        <f>E97*1.3</f>
        <v>82.251</v>
      </c>
      <c r="F100" s="95"/>
      <c r="G100" s="95"/>
      <c r="H100" s="5"/>
      <c r="I100" s="5"/>
      <c r="J100" s="5"/>
      <c r="K100" s="5">
        <f t="shared" si="6"/>
        <v>0</v>
      </c>
      <c r="L100" s="99">
        <f t="shared" si="7"/>
        <v>0</v>
      </c>
      <c r="M100" s="54">
        <f t="shared" si="8"/>
        <v>0</v>
      </c>
      <c r="N100" s="54">
        <f t="shared" si="9"/>
        <v>0</v>
      </c>
      <c r="O100" s="54">
        <f t="shared" si="10"/>
        <v>0</v>
      </c>
      <c r="P100" s="5">
        <f t="shared" si="11"/>
        <v>0</v>
      </c>
      <c r="Q100" s="60"/>
      <c r="R100" s="60"/>
    </row>
    <row r="101" spans="1:18" s="53" customFormat="1" ht="12.75">
      <c r="A101" s="6">
        <v>93</v>
      </c>
      <c r="B101" s="2"/>
      <c r="C101" s="68" t="s">
        <v>462</v>
      </c>
      <c r="D101" s="154" t="s">
        <v>463</v>
      </c>
      <c r="E101" s="155">
        <f>E97*2.6/100</f>
        <v>1.6450200000000001</v>
      </c>
      <c r="F101" s="95"/>
      <c r="G101" s="95"/>
      <c r="H101" s="5"/>
      <c r="I101" s="5"/>
      <c r="J101" s="5"/>
      <c r="K101" s="5">
        <f t="shared" si="6"/>
        <v>0</v>
      </c>
      <c r="L101" s="99">
        <f t="shared" si="7"/>
        <v>0</v>
      </c>
      <c r="M101" s="54">
        <f t="shared" si="8"/>
        <v>0</v>
      </c>
      <c r="N101" s="54">
        <f t="shared" si="9"/>
        <v>0</v>
      </c>
      <c r="O101" s="54">
        <f t="shared" si="10"/>
        <v>0</v>
      </c>
      <c r="P101" s="5">
        <f t="shared" si="11"/>
        <v>0</v>
      </c>
      <c r="Q101" s="60"/>
      <c r="R101" s="60"/>
    </row>
    <row r="102" spans="1:18" s="53" customFormat="1" ht="12.75">
      <c r="A102" s="6">
        <v>94</v>
      </c>
      <c r="B102" s="2"/>
      <c r="C102" s="68" t="s">
        <v>479</v>
      </c>
      <c r="D102" s="154" t="s">
        <v>46</v>
      </c>
      <c r="E102" s="155">
        <f>E97*1.2</f>
        <v>75.924</v>
      </c>
      <c r="F102" s="106"/>
      <c r="G102" s="106"/>
      <c r="H102" s="5"/>
      <c r="I102" s="5"/>
      <c r="J102" s="5"/>
      <c r="K102" s="5">
        <f t="shared" si="6"/>
        <v>0</v>
      </c>
      <c r="L102" s="99">
        <f t="shared" si="7"/>
        <v>0</v>
      </c>
      <c r="M102" s="54">
        <f t="shared" si="8"/>
        <v>0</v>
      </c>
      <c r="N102" s="54">
        <f t="shared" si="9"/>
        <v>0</v>
      </c>
      <c r="O102" s="54">
        <f t="shared" si="10"/>
        <v>0</v>
      </c>
      <c r="P102" s="5">
        <f t="shared" si="11"/>
        <v>0</v>
      </c>
      <c r="Q102" s="60"/>
      <c r="R102" s="60"/>
    </row>
    <row r="103" spans="1:18" s="53" customFormat="1" ht="25.5">
      <c r="A103" s="6">
        <v>95</v>
      </c>
      <c r="B103" s="2"/>
      <c r="C103" s="67" t="s">
        <v>465</v>
      </c>
      <c r="D103" s="154" t="s">
        <v>46</v>
      </c>
      <c r="E103" s="155">
        <f>E97*2*1.1</f>
        <v>139.19400000000002</v>
      </c>
      <c r="F103" s="95"/>
      <c r="G103" s="95"/>
      <c r="H103" s="5"/>
      <c r="I103" s="5"/>
      <c r="J103" s="5"/>
      <c r="K103" s="5">
        <f t="shared" si="6"/>
        <v>0</v>
      </c>
      <c r="L103" s="99">
        <f t="shared" si="7"/>
        <v>0</v>
      </c>
      <c r="M103" s="54">
        <f t="shared" si="8"/>
        <v>0</v>
      </c>
      <c r="N103" s="54">
        <f t="shared" si="9"/>
        <v>0</v>
      </c>
      <c r="O103" s="54">
        <f t="shared" si="10"/>
        <v>0</v>
      </c>
      <c r="P103" s="5">
        <f t="shared" si="11"/>
        <v>0</v>
      </c>
      <c r="Q103" s="60"/>
      <c r="R103" s="60"/>
    </row>
    <row r="104" spans="1:18" s="53" customFormat="1" ht="12.75">
      <c r="A104" s="6">
        <v>96</v>
      </c>
      <c r="B104" s="2"/>
      <c r="C104" s="68" t="s">
        <v>466</v>
      </c>
      <c r="D104" s="154" t="s">
        <v>463</v>
      </c>
      <c r="E104" s="155">
        <f>E97*2*16/100</f>
        <v>20.2464</v>
      </c>
      <c r="F104" s="95"/>
      <c r="G104" s="95"/>
      <c r="H104" s="5"/>
      <c r="I104" s="5"/>
      <c r="J104" s="5"/>
      <c r="K104" s="5">
        <f t="shared" si="6"/>
        <v>0</v>
      </c>
      <c r="L104" s="99">
        <f t="shared" si="7"/>
        <v>0</v>
      </c>
      <c r="M104" s="54">
        <f t="shared" si="8"/>
        <v>0</v>
      </c>
      <c r="N104" s="54">
        <f t="shared" si="9"/>
        <v>0</v>
      </c>
      <c r="O104" s="54">
        <f t="shared" si="10"/>
        <v>0</v>
      </c>
      <c r="P104" s="5">
        <f t="shared" si="11"/>
        <v>0</v>
      </c>
      <c r="Q104" s="60"/>
      <c r="R104" s="60"/>
    </row>
    <row r="105" spans="1:18" s="53" customFormat="1" ht="12.75">
      <c r="A105" s="6">
        <v>97</v>
      </c>
      <c r="B105" s="2"/>
      <c r="C105" s="68" t="s">
        <v>466</v>
      </c>
      <c r="D105" s="154" t="s">
        <v>463</v>
      </c>
      <c r="E105" s="155">
        <f>E97*2*16/100</f>
        <v>20.2464</v>
      </c>
      <c r="F105" s="95"/>
      <c r="G105" s="95"/>
      <c r="H105" s="5"/>
      <c r="I105" s="5"/>
      <c r="J105" s="5"/>
      <c r="K105" s="5">
        <f t="shared" si="6"/>
        <v>0</v>
      </c>
      <c r="L105" s="99">
        <f t="shared" si="7"/>
        <v>0</v>
      </c>
      <c r="M105" s="54">
        <f t="shared" si="8"/>
        <v>0</v>
      </c>
      <c r="N105" s="54">
        <f t="shared" si="9"/>
        <v>0</v>
      </c>
      <c r="O105" s="54">
        <f t="shared" si="10"/>
        <v>0</v>
      </c>
      <c r="P105" s="5">
        <f t="shared" si="11"/>
        <v>0</v>
      </c>
      <c r="Q105" s="60"/>
      <c r="R105" s="60"/>
    </row>
    <row r="106" spans="1:18" s="53" customFormat="1" ht="25.5">
      <c r="A106" s="6">
        <v>98</v>
      </c>
      <c r="B106" s="2"/>
      <c r="C106" s="68" t="s">
        <v>467</v>
      </c>
      <c r="D106" s="154" t="s">
        <v>46</v>
      </c>
      <c r="E106" s="155">
        <f>E97*1.05</f>
        <v>66.43350000000001</v>
      </c>
      <c r="F106" s="95"/>
      <c r="G106" s="95"/>
      <c r="H106" s="5"/>
      <c r="I106" s="5"/>
      <c r="J106" s="5"/>
      <c r="K106" s="5">
        <f t="shared" si="6"/>
        <v>0</v>
      </c>
      <c r="L106" s="99">
        <f t="shared" si="7"/>
        <v>0</v>
      </c>
      <c r="M106" s="54">
        <f t="shared" si="8"/>
        <v>0</v>
      </c>
      <c r="N106" s="54">
        <f t="shared" si="9"/>
        <v>0</v>
      </c>
      <c r="O106" s="54">
        <f t="shared" si="10"/>
        <v>0</v>
      </c>
      <c r="P106" s="5">
        <f t="shared" si="11"/>
        <v>0</v>
      </c>
      <c r="Q106" s="60"/>
      <c r="R106" s="60"/>
    </row>
    <row r="107" spans="1:18" s="53" customFormat="1" ht="25.5">
      <c r="A107" s="6">
        <v>99</v>
      </c>
      <c r="B107" s="2"/>
      <c r="C107" s="68" t="s">
        <v>468</v>
      </c>
      <c r="D107" s="154" t="s">
        <v>469</v>
      </c>
      <c r="E107" s="155">
        <f>E97*0.88</f>
        <v>55.677600000000005</v>
      </c>
      <c r="F107" s="95"/>
      <c r="G107" s="95"/>
      <c r="H107" s="5"/>
      <c r="I107" s="5"/>
      <c r="J107" s="5"/>
      <c r="K107" s="5">
        <f t="shared" si="6"/>
        <v>0</v>
      </c>
      <c r="L107" s="99">
        <f t="shared" si="7"/>
        <v>0</v>
      </c>
      <c r="M107" s="54">
        <f t="shared" si="8"/>
        <v>0</v>
      </c>
      <c r="N107" s="54">
        <f t="shared" si="9"/>
        <v>0</v>
      </c>
      <c r="O107" s="54">
        <f t="shared" si="10"/>
        <v>0</v>
      </c>
      <c r="P107" s="5">
        <f t="shared" si="11"/>
        <v>0</v>
      </c>
      <c r="Q107" s="60"/>
      <c r="R107" s="60"/>
    </row>
    <row r="108" spans="1:18" s="53" customFormat="1" ht="12.75">
      <c r="A108" s="6">
        <v>100</v>
      </c>
      <c r="B108" s="2"/>
      <c r="C108" s="68" t="s">
        <v>470</v>
      </c>
      <c r="D108" s="154" t="s">
        <v>47</v>
      </c>
      <c r="E108" s="155">
        <f>E97*2</f>
        <v>126.54</v>
      </c>
      <c r="F108" s="95"/>
      <c r="G108" s="95"/>
      <c r="H108" s="5"/>
      <c r="I108" s="5"/>
      <c r="J108" s="5"/>
      <c r="K108" s="5">
        <f t="shared" si="6"/>
        <v>0</v>
      </c>
      <c r="L108" s="99">
        <f t="shared" si="7"/>
        <v>0</v>
      </c>
      <c r="M108" s="54">
        <f t="shared" si="8"/>
        <v>0</v>
      </c>
      <c r="N108" s="54">
        <f t="shared" si="9"/>
        <v>0</v>
      </c>
      <c r="O108" s="54">
        <f t="shared" si="10"/>
        <v>0</v>
      </c>
      <c r="P108" s="5">
        <f t="shared" si="11"/>
        <v>0</v>
      </c>
      <c r="Q108" s="60"/>
      <c r="R108" s="60"/>
    </row>
    <row r="109" spans="1:18" s="53" customFormat="1" ht="12.75">
      <c r="A109" s="6">
        <v>101</v>
      </c>
      <c r="B109" s="2"/>
      <c r="C109" s="156" t="s">
        <v>471</v>
      </c>
      <c r="D109" s="2" t="s">
        <v>46</v>
      </c>
      <c r="E109" s="157">
        <f>E97</f>
        <v>63.27</v>
      </c>
      <c r="F109" s="95"/>
      <c r="G109" s="95"/>
      <c r="H109" s="5"/>
      <c r="I109" s="5"/>
      <c r="J109" s="5"/>
      <c r="K109" s="5">
        <f t="shared" si="6"/>
        <v>0</v>
      </c>
      <c r="L109" s="99">
        <f t="shared" si="7"/>
        <v>0</v>
      </c>
      <c r="M109" s="54">
        <f t="shared" si="8"/>
        <v>0</v>
      </c>
      <c r="N109" s="54">
        <f t="shared" si="9"/>
        <v>0</v>
      </c>
      <c r="O109" s="54">
        <f t="shared" si="10"/>
        <v>0</v>
      </c>
      <c r="P109" s="5">
        <f t="shared" si="11"/>
        <v>0</v>
      </c>
      <c r="Q109" s="60"/>
      <c r="R109" s="60"/>
    </row>
    <row r="110" spans="1:18" s="53" customFormat="1" ht="12.75">
      <c r="A110" s="6">
        <v>102</v>
      </c>
      <c r="B110" s="2"/>
      <c r="C110" s="86" t="s">
        <v>489</v>
      </c>
      <c r="D110" s="2"/>
      <c r="E110" s="4"/>
      <c r="F110" s="95"/>
      <c r="G110" s="95"/>
      <c r="H110" s="55"/>
      <c r="I110" s="5"/>
      <c r="J110" s="5"/>
      <c r="K110" s="5">
        <f t="shared" si="6"/>
        <v>0</v>
      </c>
      <c r="L110" s="99">
        <f t="shared" si="7"/>
        <v>0</v>
      </c>
      <c r="M110" s="54">
        <f t="shared" si="8"/>
        <v>0</v>
      </c>
      <c r="N110" s="54">
        <f t="shared" si="9"/>
        <v>0</v>
      </c>
      <c r="O110" s="54">
        <f t="shared" si="10"/>
        <v>0</v>
      </c>
      <c r="P110" s="5">
        <f t="shared" si="11"/>
        <v>0</v>
      </c>
      <c r="Q110" s="60"/>
      <c r="R110" s="60"/>
    </row>
    <row r="111" spans="1:18" s="53" customFormat="1" ht="12.75">
      <c r="A111" s="6">
        <v>103</v>
      </c>
      <c r="B111" s="2"/>
      <c r="C111" s="153" t="s">
        <v>458</v>
      </c>
      <c r="D111" s="154" t="s">
        <v>46</v>
      </c>
      <c r="E111" s="155">
        <v>37.95</v>
      </c>
      <c r="F111" s="108"/>
      <c r="G111" s="108"/>
      <c r="H111" s="5"/>
      <c r="I111" s="5"/>
      <c r="J111" s="5"/>
      <c r="K111" s="5">
        <f t="shared" si="6"/>
        <v>0</v>
      </c>
      <c r="L111" s="99">
        <f t="shared" si="7"/>
        <v>0</v>
      </c>
      <c r="M111" s="54">
        <f t="shared" si="8"/>
        <v>0</v>
      </c>
      <c r="N111" s="54">
        <f t="shared" si="9"/>
        <v>0</v>
      </c>
      <c r="O111" s="54">
        <f t="shared" si="10"/>
        <v>0</v>
      </c>
      <c r="P111" s="5">
        <f t="shared" si="11"/>
        <v>0</v>
      </c>
      <c r="Q111" s="60"/>
      <c r="R111" s="60"/>
    </row>
    <row r="112" spans="1:18" s="53" customFormat="1" ht="12.75">
      <c r="A112" s="6">
        <v>104</v>
      </c>
      <c r="B112" s="2"/>
      <c r="C112" s="68" t="s">
        <v>474</v>
      </c>
      <c r="D112" s="154" t="s">
        <v>47</v>
      </c>
      <c r="E112" s="155">
        <f>E111*2.2</f>
        <v>83.49000000000001</v>
      </c>
      <c r="F112" s="95"/>
      <c r="G112" s="95"/>
      <c r="H112" s="5"/>
      <c r="I112" s="5"/>
      <c r="J112" s="5"/>
      <c r="K112" s="5">
        <f t="shared" si="6"/>
        <v>0</v>
      </c>
      <c r="L112" s="99">
        <f t="shared" si="7"/>
        <v>0</v>
      </c>
      <c r="M112" s="54">
        <f t="shared" si="8"/>
        <v>0</v>
      </c>
      <c r="N112" s="54">
        <f t="shared" si="9"/>
        <v>0</v>
      </c>
      <c r="O112" s="54">
        <f t="shared" si="10"/>
        <v>0</v>
      </c>
      <c r="P112" s="5">
        <f t="shared" si="11"/>
        <v>0</v>
      </c>
      <c r="Q112" s="60"/>
      <c r="R112" s="60"/>
    </row>
    <row r="113" spans="1:18" s="53" customFormat="1" ht="12.75">
      <c r="A113" s="6">
        <v>105</v>
      </c>
      <c r="B113" s="2"/>
      <c r="C113" s="68" t="s">
        <v>473</v>
      </c>
      <c r="D113" s="154" t="s">
        <v>47</v>
      </c>
      <c r="E113" s="155">
        <f>E111*0.77</f>
        <v>29.221500000000002</v>
      </c>
      <c r="F113" s="106"/>
      <c r="G113" s="106"/>
      <c r="H113" s="5"/>
      <c r="I113" s="5"/>
      <c r="J113" s="5"/>
      <c r="K113" s="5">
        <f t="shared" si="6"/>
        <v>0</v>
      </c>
      <c r="L113" s="99">
        <f t="shared" si="7"/>
        <v>0</v>
      </c>
      <c r="M113" s="54">
        <f t="shared" si="8"/>
        <v>0</v>
      </c>
      <c r="N113" s="54">
        <f t="shared" si="9"/>
        <v>0</v>
      </c>
      <c r="O113" s="54">
        <f t="shared" si="10"/>
        <v>0</v>
      </c>
      <c r="P113" s="5">
        <f t="shared" si="11"/>
        <v>0</v>
      </c>
      <c r="Q113" s="60"/>
      <c r="R113" s="60"/>
    </row>
    <row r="114" spans="1:18" s="53" customFormat="1" ht="12.75">
      <c r="A114" s="6">
        <v>106</v>
      </c>
      <c r="B114" s="2"/>
      <c r="C114" s="68" t="s">
        <v>461</v>
      </c>
      <c r="D114" s="154" t="s">
        <v>47</v>
      </c>
      <c r="E114" s="155">
        <f>E111*1.3</f>
        <v>49.33500000000001</v>
      </c>
      <c r="F114" s="95"/>
      <c r="G114" s="95"/>
      <c r="H114" s="5"/>
      <c r="I114" s="5"/>
      <c r="J114" s="5"/>
      <c r="K114" s="5">
        <f t="shared" si="6"/>
        <v>0</v>
      </c>
      <c r="L114" s="99">
        <f t="shared" si="7"/>
        <v>0</v>
      </c>
      <c r="M114" s="54">
        <f t="shared" si="8"/>
        <v>0</v>
      </c>
      <c r="N114" s="54">
        <f t="shared" si="9"/>
        <v>0</v>
      </c>
      <c r="O114" s="54">
        <f t="shared" si="10"/>
        <v>0</v>
      </c>
      <c r="P114" s="5">
        <f t="shared" si="11"/>
        <v>0</v>
      </c>
      <c r="Q114" s="60"/>
      <c r="R114" s="60"/>
    </row>
    <row r="115" spans="1:18" s="53" customFormat="1" ht="12.75">
      <c r="A115" s="6">
        <v>107</v>
      </c>
      <c r="B115" s="2"/>
      <c r="C115" s="68" t="s">
        <v>462</v>
      </c>
      <c r="D115" s="154" t="s">
        <v>463</v>
      </c>
      <c r="E115" s="155">
        <f>E111*2.6/100</f>
        <v>0.9867000000000001</v>
      </c>
      <c r="F115" s="106"/>
      <c r="G115" s="106"/>
      <c r="H115" s="5"/>
      <c r="I115" s="5"/>
      <c r="J115" s="5"/>
      <c r="K115" s="5">
        <f t="shared" si="6"/>
        <v>0</v>
      </c>
      <c r="L115" s="99">
        <f t="shared" si="7"/>
        <v>0</v>
      </c>
      <c r="M115" s="54">
        <f t="shared" si="8"/>
        <v>0</v>
      </c>
      <c r="N115" s="54">
        <f t="shared" si="9"/>
        <v>0</v>
      </c>
      <c r="O115" s="54">
        <f t="shared" si="10"/>
        <v>0</v>
      </c>
      <c r="P115" s="5">
        <f t="shared" si="11"/>
        <v>0</v>
      </c>
      <c r="Q115" s="60"/>
      <c r="R115" s="60"/>
    </row>
    <row r="116" spans="1:18" s="53" customFormat="1" ht="12.75">
      <c r="A116" s="6">
        <v>108</v>
      </c>
      <c r="B116" s="2"/>
      <c r="C116" s="68" t="s">
        <v>480</v>
      </c>
      <c r="D116" s="154" t="s">
        <v>46</v>
      </c>
      <c r="E116" s="155">
        <f>E111*2*1.2</f>
        <v>91.08</v>
      </c>
      <c r="F116" s="106"/>
      <c r="G116" s="106"/>
      <c r="H116" s="5"/>
      <c r="I116" s="5"/>
      <c r="J116" s="5"/>
      <c r="K116" s="5">
        <f t="shared" si="6"/>
        <v>0</v>
      </c>
      <c r="L116" s="99">
        <f t="shared" si="7"/>
        <v>0</v>
      </c>
      <c r="M116" s="54">
        <f t="shared" si="8"/>
        <v>0</v>
      </c>
      <c r="N116" s="54">
        <f t="shared" si="9"/>
        <v>0</v>
      </c>
      <c r="O116" s="54">
        <f t="shared" si="10"/>
        <v>0</v>
      </c>
      <c r="P116" s="5">
        <f t="shared" si="11"/>
        <v>0</v>
      </c>
      <c r="Q116" s="60"/>
      <c r="R116" s="60"/>
    </row>
    <row r="117" spans="1:18" s="53" customFormat="1" ht="25.5">
      <c r="A117" s="6">
        <v>109</v>
      </c>
      <c r="B117" s="2"/>
      <c r="C117" s="67" t="s">
        <v>465</v>
      </c>
      <c r="D117" s="154" t="s">
        <v>46</v>
      </c>
      <c r="E117" s="155">
        <f>E111*4*1.1</f>
        <v>166.98000000000002</v>
      </c>
      <c r="F117" s="95"/>
      <c r="G117" s="95"/>
      <c r="H117" s="5"/>
      <c r="I117" s="5"/>
      <c r="J117" s="5"/>
      <c r="K117" s="5">
        <f t="shared" si="6"/>
        <v>0</v>
      </c>
      <c r="L117" s="99">
        <f t="shared" si="7"/>
        <v>0</v>
      </c>
      <c r="M117" s="54">
        <f t="shared" si="8"/>
        <v>0</v>
      </c>
      <c r="N117" s="54">
        <f t="shared" si="9"/>
        <v>0</v>
      </c>
      <c r="O117" s="54">
        <f t="shared" si="10"/>
        <v>0</v>
      </c>
      <c r="P117" s="5">
        <f t="shared" si="11"/>
        <v>0</v>
      </c>
      <c r="Q117" s="60"/>
      <c r="R117" s="60"/>
    </row>
    <row r="118" spans="1:18" s="53" customFormat="1" ht="12.75">
      <c r="A118" s="6">
        <v>110</v>
      </c>
      <c r="B118" s="2"/>
      <c r="C118" s="68" t="s">
        <v>466</v>
      </c>
      <c r="D118" s="154" t="s">
        <v>463</v>
      </c>
      <c r="E118" s="155">
        <f>E111*2*16/100</f>
        <v>12.144</v>
      </c>
      <c r="F118" s="95"/>
      <c r="G118" s="95"/>
      <c r="H118" s="5"/>
      <c r="I118" s="5"/>
      <c r="J118" s="5"/>
      <c r="K118" s="5">
        <f t="shared" si="6"/>
        <v>0</v>
      </c>
      <c r="L118" s="99">
        <f t="shared" si="7"/>
        <v>0</v>
      </c>
      <c r="M118" s="54">
        <f t="shared" si="8"/>
        <v>0</v>
      </c>
      <c r="N118" s="54">
        <f t="shared" si="9"/>
        <v>0</v>
      </c>
      <c r="O118" s="54">
        <f t="shared" si="10"/>
        <v>0</v>
      </c>
      <c r="P118" s="5">
        <f t="shared" si="11"/>
        <v>0</v>
      </c>
      <c r="Q118" s="60"/>
      <c r="R118" s="60"/>
    </row>
    <row r="119" spans="1:18" s="53" customFormat="1" ht="12.75">
      <c r="A119" s="6">
        <v>111</v>
      </c>
      <c r="B119" s="2"/>
      <c r="C119" s="68" t="s">
        <v>466</v>
      </c>
      <c r="D119" s="154" t="s">
        <v>463</v>
      </c>
      <c r="E119" s="155">
        <f>E111*2*16/100</f>
        <v>12.144</v>
      </c>
      <c r="F119" s="95"/>
      <c r="G119" s="95"/>
      <c r="H119" s="5"/>
      <c r="I119" s="5"/>
      <c r="J119" s="5"/>
      <c r="K119" s="5">
        <f t="shared" si="6"/>
        <v>0</v>
      </c>
      <c r="L119" s="99">
        <f t="shared" si="7"/>
        <v>0</v>
      </c>
      <c r="M119" s="54">
        <f t="shared" si="8"/>
        <v>0</v>
      </c>
      <c r="N119" s="54">
        <f t="shared" si="9"/>
        <v>0</v>
      </c>
      <c r="O119" s="54">
        <f t="shared" si="10"/>
        <v>0</v>
      </c>
      <c r="P119" s="5">
        <f t="shared" si="11"/>
        <v>0</v>
      </c>
      <c r="Q119" s="60"/>
      <c r="R119" s="60"/>
    </row>
    <row r="120" spans="1:18" s="53" customFormat="1" ht="25.5">
      <c r="A120" s="6">
        <v>112</v>
      </c>
      <c r="B120" s="2"/>
      <c r="C120" s="68" t="s">
        <v>476</v>
      </c>
      <c r="D120" s="154" t="s">
        <v>46</v>
      </c>
      <c r="E120" s="155">
        <f>E112*1.05</f>
        <v>87.66450000000002</v>
      </c>
      <c r="F120" s="95"/>
      <c r="G120" s="95"/>
      <c r="H120" s="5"/>
      <c r="I120" s="5"/>
      <c r="J120" s="5"/>
      <c r="K120" s="5">
        <f t="shared" si="6"/>
        <v>0</v>
      </c>
      <c r="L120" s="99">
        <f t="shared" si="7"/>
        <v>0</v>
      </c>
      <c r="M120" s="54">
        <f t="shared" si="8"/>
        <v>0</v>
      </c>
      <c r="N120" s="54">
        <f t="shared" si="9"/>
        <v>0</v>
      </c>
      <c r="O120" s="54">
        <f t="shared" si="10"/>
        <v>0</v>
      </c>
      <c r="P120" s="5">
        <f t="shared" si="11"/>
        <v>0</v>
      </c>
      <c r="Q120" s="60"/>
      <c r="R120" s="60"/>
    </row>
    <row r="121" spans="1:18" s="53" customFormat="1" ht="25.5">
      <c r="A121" s="6">
        <v>113</v>
      </c>
      <c r="B121" s="2"/>
      <c r="C121" s="68" t="s">
        <v>468</v>
      </c>
      <c r="D121" s="154" t="s">
        <v>469</v>
      </c>
      <c r="E121" s="155">
        <f>E111*0.88</f>
        <v>33.396</v>
      </c>
      <c r="F121" s="107"/>
      <c r="G121" s="107"/>
      <c r="H121" s="5"/>
      <c r="I121" s="5"/>
      <c r="J121" s="5"/>
      <c r="K121" s="5">
        <f t="shared" si="6"/>
        <v>0</v>
      </c>
      <c r="L121" s="99">
        <f t="shared" si="7"/>
        <v>0</v>
      </c>
      <c r="M121" s="54">
        <f t="shared" si="8"/>
        <v>0</v>
      </c>
      <c r="N121" s="54">
        <f t="shared" si="9"/>
        <v>0</v>
      </c>
      <c r="O121" s="54">
        <f t="shared" si="10"/>
        <v>0</v>
      </c>
      <c r="P121" s="5">
        <f t="shared" si="11"/>
        <v>0</v>
      </c>
      <c r="Q121" s="60"/>
      <c r="R121" s="60"/>
    </row>
    <row r="122" spans="1:18" s="53" customFormat="1" ht="12.75">
      <c r="A122" s="6">
        <v>114</v>
      </c>
      <c r="B122" s="2"/>
      <c r="C122" s="68" t="s">
        <v>470</v>
      </c>
      <c r="D122" s="154" t="s">
        <v>47</v>
      </c>
      <c r="E122" s="155">
        <f>E111*2</f>
        <v>75.9</v>
      </c>
      <c r="F122" s="95"/>
      <c r="G122" s="95"/>
      <c r="H122" s="5"/>
      <c r="I122" s="5"/>
      <c r="J122" s="5"/>
      <c r="K122" s="5">
        <f t="shared" si="6"/>
        <v>0</v>
      </c>
      <c r="L122" s="99">
        <f t="shared" si="7"/>
        <v>0</v>
      </c>
      <c r="M122" s="54">
        <f t="shared" si="8"/>
        <v>0</v>
      </c>
      <c r="N122" s="54">
        <f t="shared" si="9"/>
        <v>0</v>
      </c>
      <c r="O122" s="54">
        <f t="shared" si="10"/>
        <v>0</v>
      </c>
      <c r="P122" s="5">
        <f t="shared" si="11"/>
        <v>0</v>
      </c>
      <c r="Q122" s="60"/>
      <c r="R122" s="60"/>
    </row>
    <row r="123" spans="1:18" s="53" customFormat="1" ht="12.75">
      <c r="A123" s="6">
        <v>115</v>
      </c>
      <c r="B123" s="2"/>
      <c r="C123" s="156" t="s">
        <v>471</v>
      </c>
      <c r="D123" s="2" t="s">
        <v>46</v>
      </c>
      <c r="E123" s="157">
        <f>E111</f>
        <v>37.95</v>
      </c>
      <c r="F123" s="106"/>
      <c r="G123" s="106"/>
      <c r="H123" s="5"/>
      <c r="I123" s="5"/>
      <c r="J123" s="5"/>
      <c r="K123" s="5">
        <f t="shared" si="6"/>
        <v>0</v>
      </c>
      <c r="L123" s="99">
        <f t="shared" si="7"/>
        <v>0</v>
      </c>
      <c r="M123" s="54">
        <f t="shared" si="8"/>
        <v>0</v>
      </c>
      <c r="N123" s="54">
        <f t="shared" si="9"/>
        <v>0</v>
      </c>
      <c r="O123" s="54">
        <f t="shared" si="10"/>
        <v>0</v>
      </c>
      <c r="P123" s="5">
        <f t="shared" si="11"/>
        <v>0</v>
      </c>
      <c r="Q123" s="60"/>
      <c r="R123" s="60"/>
    </row>
    <row r="124" spans="1:18" s="53" customFormat="1" ht="12.75">
      <c r="A124" s="6">
        <v>116</v>
      </c>
      <c r="B124" s="2"/>
      <c r="C124" s="160" t="s">
        <v>491</v>
      </c>
      <c r="D124" s="2"/>
      <c r="E124" s="157"/>
      <c r="F124" s="106"/>
      <c r="G124" s="106"/>
      <c r="H124" s="5"/>
      <c r="I124" s="5"/>
      <c r="J124" s="5"/>
      <c r="K124" s="5">
        <f t="shared" si="6"/>
        <v>0</v>
      </c>
      <c r="L124" s="99">
        <f t="shared" si="7"/>
        <v>0</v>
      </c>
      <c r="M124" s="54">
        <f t="shared" si="8"/>
        <v>0</v>
      </c>
      <c r="N124" s="54">
        <f t="shared" si="9"/>
        <v>0</v>
      </c>
      <c r="O124" s="54">
        <f t="shared" si="10"/>
        <v>0</v>
      </c>
      <c r="P124" s="5">
        <f t="shared" si="11"/>
        <v>0</v>
      </c>
      <c r="Q124" s="60"/>
      <c r="R124" s="60"/>
    </row>
    <row r="125" spans="1:18" s="53" customFormat="1" ht="12.75">
      <c r="A125" s="6">
        <v>117</v>
      </c>
      <c r="B125" s="2"/>
      <c r="C125" s="86" t="s">
        <v>492</v>
      </c>
      <c r="D125" s="2"/>
      <c r="E125" s="4"/>
      <c r="F125" s="95"/>
      <c r="G125" s="95"/>
      <c r="H125" s="55"/>
      <c r="I125" s="5"/>
      <c r="J125" s="5"/>
      <c r="K125" s="5">
        <f t="shared" si="6"/>
        <v>0</v>
      </c>
      <c r="L125" s="99">
        <f t="shared" si="7"/>
        <v>0</v>
      </c>
      <c r="M125" s="54">
        <f t="shared" si="8"/>
        <v>0</v>
      </c>
      <c r="N125" s="54">
        <f t="shared" si="9"/>
        <v>0</v>
      </c>
      <c r="O125" s="54">
        <f t="shared" si="10"/>
        <v>0</v>
      </c>
      <c r="P125" s="5">
        <f t="shared" si="11"/>
        <v>0</v>
      </c>
      <c r="Q125" s="60"/>
      <c r="R125" s="60"/>
    </row>
    <row r="126" spans="1:18" s="53" customFormat="1" ht="25.5">
      <c r="A126" s="6">
        <v>118</v>
      </c>
      <c r="B126" s="2"/>
      <c r="C126" s="1" t="s">
        <v>495</v>
      </c>
      <c r="D126" s="2" t="s">
        <v>46</v>
      </c>
      <c r="E126" s="4">
        <f>1894.5+172.81</f>
        <v>2067.31</v>
      </c>
      <c r="F126" s="108"/>
      <c r="G126" s="108"/>
      <c r="H126" s="5"/>
      <c r="I126" s="5"/>
      <c r="J126" s="5"/>
      <c r="K126" s="5">
        <f t="shared" si="6"/>
        <v>0</v>
      </c>
      <c r="L126" s="99">
        <f t="shared" si="7"/>
        <v>0</v>
      </c>
      <c r="M126" s="54">
        <f t="shared" si="8"/>
        <v>0</v>
      </c>
      <c r="N126" s="54">
        <f t="shared" si="9"/>
        <v>0</v>
      </c>
      <c r="O126" s="54">
        <f t="shared" si="10"/>
        <v>0</v>
      </c>
      <c r="P126" s="5">
        <f t="shared" si="11"/>
        <v>0</v>
      </c>
      <c r="Q126" s="60"/>
      <c r="R126" s="60"/>
    </row>
    <row r="127" spans="1:18" s="53" customFormat="1" ht="12.75">
      <c r="A127" s="6">
        <v>119</v>
      </c>
      <c r="B127" s="2"/>
      <c r="C127" s="86" t="s">
        <v>493</v>
      </c>
      <c r="D127" s="2"/>
      <c r="E127" s="4"/>
      <c r="F127" s="95"/>
      <c r="G127" s="95"/>
      <c r="H127" s="5"/>
      <c r="I127" s="5"/>
      <c r="J127" s="5"/>
      <c r="K127" s="5">
        <f t="shared" si="6"/>
        <v>0</v>
      </c>
      <c r="L127" s="99">
        <f t="shared" si="7"/>
        <v>0</v>
      </c>
      <c r="M127" s="54">
        <f t="shared" si="8"/>
        <v>0</v>
      </c>
      <c r="N127" s="54">
        <f t="shared" si="9"/>
        <v>0</v>
      </c>
      <c r="O127" s="54">
        <f t="shared" si="10"/>
        <v>0</v>
      </c>
      <c r="P127" s="5">
        <f t="shared" si="11"/>
        <v>0</v>
      </c>
      <c r="Q127" s="60"/>
      <c r="R127" s="60"/>
    </row>
    <row r="128" spans="1:18" s="53" customFormat="1" ht="25.5">
      <c r="A128" s="6">
        <v>120</v>
      </c>
      <c r="B128" s="2"/>
      <c r="C128" s="1" t="s">
        <v>497</v>
      </c>
      <c r="D128" s="2" t="s">
        <v>46</v>
      </c>
      <c r="E128" s="4">
        <v>100.9</v>
      </c>
      <c r="F128" s="108"/>
      <c r="G128" s="108"/>
      <c r="H128" s="5"/>
      <c r="I128" s="5"/>
      <c r="J128" s="5"/>
      <c r="K128" s="5">
        <f t="shared" si="6"/>
        <v>0</v>
      </c>
      <c r="L128" s="99">
        <f t="shared" si="7"/>
        <v>0</v>
      </c>
      <c r="M128" s="54">
        <f t="shared" si="8"/>
        <v>0</v>
      </c>
      <c r="N128" s="54">
        <f t="shared" si="9"/>
        <v>0</v>
      </c>
      <c r="O128" s="54">
        <f t="shared" si="10"/>
        <v>0</v>
      </c>
      <c r="P128" s="5">
        <f t="shared" si="11"/>
        <v>0</v>
      </c>
      <c r="Q128" s="60"/>
      <c r="R128" s="60"/>
    </row>
    <row r="129" spans="1:18" s="53" customFormat="1" ht="12.75">
      <c r="A129" s="6">
        <v>121</v>
      </c>
      <c r="B129" s="2"/>
      <c r="C129" s="86" t="s">
        <v>494</v>
      </c>
      <c r="D129" s="2"/>
      <c r="E129" s="4"/>
      <c r="F129" s="95"/>
      <c r="G129" s="95"/>
      <c r="H129" s="55"/>
      <c r="I129" s="5"/>
      <c r="J129" s="5"/>
      <c r="K129" s="5">
        <f t="shared" si="6"/>
        <v>0</v>
      </c>
      <c r="L129" s="99">
        <f t="shared" si="7"/>
        <v>0</v>
      </c>
      <c r="M129" s="54">
        <f t="shared" si="8"/>
        <v>0</v>
      </c>
      <c r="N129" s="54">
        <f t="shared" si="9"/>
        <v>0</v>
      </c>
      <c r="O129" s="54">
        <f t="shared" si="10"/>
        <v>0</v>
      </c>
      <c r="P129" s="5">
        <f t="shared" si="11"/>
        <v>0</v>
      </c>
      <c r="Q129" s="60"/>
      <c r="R129" s="60"/>
    </row>
    <row r="130" spans="1:18" s="53" customFormat="1" ht="25.5">
      <c r="A130" s="6">
        <v>122</v>
      </c>
      <c r="B130" s="2"/>
      <c r="C130" s="1" t="s">
        <v>496</v>
      </c>
      <c r="D130" s="2" t="s">
        <v>46</v>
      </c>
      <c r="E130" s="4">
        <v>615.4</v>
      </c>
      <c r="F130" s="108"/>
      <c r="G130" s="108"/>
      <c r="H130" s="5"/>
      <c r="I130" s="5"/>
      <c r="J130" s="5"/>
      <c r="K130" s="5">
        <f t="shared" si="6"/>
        <v>0</v>
      </c>
      <c r="L130" s="99">
        <f t="shared" si="7"/>
        <v>0</v>
      </c>
      <c r="M130" s="54">
        <f t="shared" si="8"/>
        <v>0</v>
      </c>
      <c r="N130" s="54">
        <f t="shared" si="9"/>
        <v>0</v>
      </c>
      <c r="O130" s="54">
        <f t="shared" si="10"/>
        <v>0</v>
      </c>
      <c r="P130" s="5">
        <f t="shared" si="11"/>
        <v>0</v>
      </c>
      <c r="Q130" s="60"/>
      <c r="R130" s="60"/>
    </row>
    <row r="131" spans="1:18" s="53" customFormat="1" ht="12.75">
      <c r="A131" s="6">
        <v>123</v>
      </c>
      <c r="B131" s="2"/>
      <c r="C131" s="86" t="s">
        <v>498</v>
      </c>
      <c r="D131" s="2"/>
      <c r="E131" s="4"/>
      <c r="F131" s="95"/>
      <c r="G131" s="95"/>
      <c r="H131" s="5"/>
      <c r="I131" s="5"/>
      <c r="J131" s="5"/>
      <c r="K131" s="5">
        <f t="shared" si="6"/>
        <v>0</v>
      </c>
      <c r="L131" s="99">
        <f t="shared" si="7"/>
        <v>0</v>
      </c>
      <c r="M131" s="54">
        <f t="shared" si="8"/>
        <v>0</v>
      </c>
      <c r="N131" s="54">
        <f t="shared" si="9"/>
        <v>0</v>
      </c>
      <c r="O131" s="54">
        <f t="shared" si="10"/>
        <v>0</v>
      </c>
      <c r="P131" s="5">
        <f t="shared" si="11"/>
        <v>0</v>
      </c>
      <c r="Q131" s="60"/>
      <c r="R131" s="60"/>
    </row>
    <row r="132" spans="1:18" s="53" customFormat="1" ht="25.5">
      <c r="A132" s="6">
        <v>124</v>
      </c>
      <c r="B132" s="2"/>
      <c r="C132" s="1" t="s">
        <v>499</v>
      </c>
      <c r="D132" s="2" t="s">
        <v>46</v>
      </c>
      <c r="E132" s="4">
        <v>48</v>
      </c>
      <c r="F132" s="108"/>
      <c r="G132" s="108"/>
      <c r="H132" s="5"/>
      <c r="I132" s="5"/>
      <c r="J132" s="5"/>
      <c r="K132" s="5">
        <f t="shared" si="6"/>
        <v>0</v>
      </c>
      <c r="L132" s="99">
        <f t="shared" si="7"/>
        <v>0</v>
      </c>
      <c r="M132" s="54">
        <f t="shared" si="8"/>
        <v>0</v>
      </c>
      <c r="N132" s="54">
        <f t="shared" si="9"/>
        <v>0</v>
      </c>
      <c r="O132" s="54">
        <f t="shared" si="10"/>
        <v>0</v>
      </c>
      <c r="P132" s="5">
        <f t="shared" si="11"/>
        <v>0</v>
      </c>
      <c r="Q132" s="60"/>
      <c r="R132" s="60"/>
    </row>
    <row r="133" spans="1:18" s="53" customFormat="1" ht="12.75">
      <c r="A133" s="6">
        <v>125</v>
      </c>
      <c r="B133" s="2"/>
      <c r="C133" s="160" t="s">
        <v>500</v>
      </c>
      <c r="D133" s="2"/>
      <c r="E133" s="4"/>
      <c r="F133" s="95"/>
      <c r="G133" s="95"/>
      <c r="H133" s="55"/>
      <c r="I133" s="5"/>
      <c r="J133" s="5"/>
      <c r="K133" s="5">
        <f aca="true" t="shared" si="12" ref="K133:K144">ROUND(H133+I133+J133,2)</f>
        <v>0</v>
      </c>
      <c r="L133" s="99">
        <f aca="true" t="shared" si="13" ref="L133:L144">ROUND(F133*E133,2)</f>
        <v>0</v>
      </c>
      <c r="M133" s="54">
        <f aca="true" t="shared" si="14" ref="M133:M144">ROUND(H133*E133,2)</f>
        <v>0</v>
      </c>
      <c r="N133" s="54">
        <f aca="true" t="shared" si="15" ref="N133:N144">ROUND(I133*E133,2)</f>
        <v>0</v>
      </c>
      <c r="O133" s="54">
        <f aca="true" t="shared" si="16" ref="O133:O144">ROUND(J133*E133,2)</f>
        <v>0</v>
      </c>
      <c r="P133" s="5">
        <f aca="true" t="shared" si="17" ref="P133:P144">ROUND(M133+N133+O133,2)</f>
        <v>0</v>
      </c>
      <c r="Q133" s="60"/>
      <c r="R133" s="60"/>
    </row>
    <row r="134" spans="1:18" s="53" customFormat="1" ht="12.75">
      <c r="A134" s="6">
        <v>126</v>
      </c>
      <c r="B134" s="2"/>
      <c r="C134" s="86" t="s">
        <v>512</v>
      </c>
      <c r="D134" s="2"/>
      <c r="E134" s="4"/>
      <c r="F134" s="95"/>
      <c r="G134" s="95"/>
      <c r="H134" s="55"/>
      <c r="I134" s="5"/>
      <c r="J134" s="5"/>
      <c r="K134" s="5">
        <f t="shared" si="12"/>
        <v>0</v>
      </c>
      <c r="L134" s="99">
        <f t="shared" si="13"/>
        <v>0</v>
      </c>
      <c r="M134" s="54">
        <f t="shared" si="14"/>
        <v>0</v>
      </c>
      <c r="N134" s="54">
        <f t="shared" si="15"/>
        <v>0</v>
      </c>
      <c r="O134" s="54">
        <f t="shared" si="16"/>
        <v>0</v>
      </c>
      <c r="P134" s="5">
        <f t="shared" si="17"/>
        <v>0</v>
      </c>
      <c r="Q134" s="60"/>
      <c r="R134" s="60"/>
    </row>
    <row r="135" spans="1:18" s="53" customFormat="1" ht="12.75">
      <c r="A135" s="6">
        <v>127</v>
      </c>
      <c r="B135" s="2"/>
      <c r="C135" s="1" t="s">
        <v>807</v>
      </c>
      <c r="D135" s="239" t="s">
        <v>447</v>
      </c>
      <c r="E135" s="4">
        <f>E137*0.5</f>
        <v>358.7</v>
      </c>
      <c r="F135" s="108"/>
      <c r="G135" s="108"/>
      <c r="H135" s="55"/>
      <c r="I135" s="5"/>
      <c r="J135" s="5"/>
      <c r="K135" s="5">
        <f t="shared" si="12"/>
        <v>0</v>
      </c>
      <c r="L135" s="99">
        <f t="shared" si="13"/>
        <v>0</v>
      </c>
      <c r="M135" s="54">
        <f t="shared" si="14"/>
        <v>0</v>
      </c>
      <c r="N135" s="54">
        <f t="shared" si="15"/>
        <v>0</v>
      </c>
      <c r="O135" s="54">
        <f t="shared" si="16"/>
        <v>0</v>
      </c>
      <c r="P135" s="5">
        <f t="shared" si="17"/>
        <v>0</v>
      </c>
      <c r="Q135" s="60"/>
      <c r="R135" s="60"/>
    </row>
    <row r="136" spans="1:18" s="53" customFormat="1" ht="12.75">
      <c r="A136" s="6">
        <v>128</v>
      </c>
      <c r="B136" s="2"/>
      <c r="C136" s="67" t="s">
        <v>808</v>
      </c>
      <c r="D136" s="239" t="s">
        <v>447</v>
      </c>
      <c r="E136" s="4">
        <f>E135*1.2</f>
        <v>430.44</v>
      </c>
      <c r="F136" s="240"/>
      <c r="G136" s="240"/>
      <c r="H136" s="55"/>
      <c r="I136" s="5"/>
      <c r="J136" s="5"/>
      <c r="K136" s="5">
        <f t="shared" si="12"/>
        <v>0</v>
      </c>
      <c r="L136" s="99">
        <f t="shared" si="13"/>
        <v>0</v>
      </c>
      <c r="M136" s="54">
        <f t="shared" si="14"/>
        <v>0</v>
      </c>
      <c r="N136" s="54">
        <f t="shared" si="15"/>
        <v>0</v>
      </c>
      <c r="O136" s="54">
        <f t="shared" si="16"/>
        <v>0</v>
      </c>
      <c r="P136" s="5">
        <f t="shared" si="17"/>
        <v>0</v>
      </c>
      <c r="Q136" s="60"/>
      <c r="R136" s="60"/>
    </row>
    <row r="137" spans="1:18" s="53" customFormat="1" ht="12.75">
      <c r="A137" s="6">
        <v>129</v>
      </c>
      <c r="B137" s="2"/>
      <c r="C137" s="161" t="s">
        <v>501</v>
      </c>
      <c r="D137" s="162" t="s">
        <v>46</v>
      </c>
      <c r="E137" s="163">
        <v>717.4</v>
      </c>
      <c r="F137" s="108"/>
      <c r="G137" s="108"/>
      <c r="H137" s="169"/>
      <c r="I137" s="169"/>
      <c r="J137" s="169"/>
      <c r="K137" s="5">
        <f t="shared" si="12"/>
        <v>0</v>
      </c>
      <c r="L137" s="99">
        <f t="shared" si="13"/>
        <v>0</v>
      </c>
      <c r="M137" s="54">
        <f t="shared" si="14"/>
        <v>0</v>
      </c>
      <c r="N137" s="54">
        <f t="shared" si="15"/>
        <v>0</v>
      </c>
      <c r="O137" s="54">
        <f t="shared" si="16"/>
        <v>0</v>
      </c>
      <c r="P137" s="5">
        <f t="shared" si="17"/>
        <v>0</v>
      </c>
      <c r="Q137" s="60"/>
      <c r="R137" s="60"/>
    </row>
    <row r="138" spans="1:18" s="53" customFormat="1" ht="12.75">
      <c r="A138" s="6">
        <v>130</v>
      </c>
      <c r="B138" s="2"/>
      <c r="C138" s="161" t="s">
        <v>502</v>
      </c>
      <c r="D138" s="162" t="s">
        <v>447</v>
      </c>
      <c r="E138" s="163">
        <f>E137*0.15</f>
        <v>107.61</v>
      </c>
      <c r="F138" s="108"/>
      <c r="G138" s="108"/>
      <c r="H138" s="169"/>
      <c r="I138" s="169"/>
      <c r="J138" s="169"/>
      <c r="K138" s="5">
        <f t="shared" si="12"/>
        <v>0</v>
      </c>
      <c r="L138" s="99">
        <f t="shared" si="13"/>
        <v>0</v>
      </c>
      <c r="M138" s="54">
        <f t="shared" si="14"/>
        <v>0</v>
      </c>
      <c r="N138" s="54">
        <f t="shared" si="15"/>
        <v>0</v>
      </c>
      <c r="O138" s="54">
        <f t="shared" si="16"/>
        <v>0</v>
      </c>
      <c r="P138" s="5">
        <f t="shared" si="17"/>
        <v>0</v>
      </c>
      <c r="Q138" s="60"/>
      <c r="R138" s="60"/>
    </row>
    <row r="139" spans="1:18" s="53" customFormat="1" ht="12.75">
      <c r="A139" s="6">
        <v>131</v>
      </c>
      <c r="B139" s="2"/>
      <c r="C139" s="164" t="s">
        <v>503</v>
      </c>
      <c r="D139" s="162" t="s">
        <v>447</v>
      </c>
      <c r="E139" s="163">
        <f>E138*1.2</f>
        <v>129.132</v>
      </c>
      <c r="F139" s="95"/>
      <c r="G139" s="95"/>
      <c r="H139" s="169"/>
      <c r="I139" s="169"/>
      <c r="J139" s="169"/>
      <c r="K139" s="5">
        <f t="shared" si="12"/>
        <v>0</v>
      </c>
      <c r="L139" s="99">
        <f t="shared" si="13"/>
        <v>0</v>
      </c>
      <c r="M139" s="54">
        <f t="shared" si="14"/>
        <v>0</v>
      </c>
      <c r="N139" s="54">
        <f t="shared" si="15"/>
        <v>0</v>
      </c>
      <c r="O139" s="54">
        <f t="shared" si="16"/>
        <v>0</v>
      </c>
      <c r="P139" s="5">
        <f t="shared" si="17"/>
        <v>0</v>
      </c>
      <c r="Q139" s="60"/>
      <c r="R139" s="60"/>
    </row>
    <row r="140" spans="1:18" s="53" customFormat="1" ht="25.5">
      <c r="A140" s="6">
        <v>132</v>
      </c>
      <c r="B140" s="2"/>
      <c r="C140" s="165" t="s">
        <v>506</v>
      </c>
      <c r="D140" s="166" t="s">
        <v>46</v>
      </c>
      <c r="E140" s="167">
        <f>E137</f>
        <v>717.4</v>
      </c>
      <c r="F140" s="108"/>
      <c r="G140" s="108"/>
      <c r="H140" s="118"/>
      <c r="I140" s="118"/>
      <c r="J140" s="118"/>
      <c r="K140" s="5">
        <f t="shared" si="12"/>
        <v>0</v>
      </c>
      <c r="L140" s="99">
        <f t="shared" si="13"/>
        <v>0</v>
      </c>
      <c r="M140" s="54">
        <f t="shared" si="14"/>
        <v>0</v>
      </c>
      <c r="N140" s="54">
        <f t="shared" si="15"/>
        <v>0</v>
      </c>
      <c r="O140" s="54">
        <f t="shared" si="16"/>
        <v>0</v>
      </c>
      <c r="P140" s="5">
        <f t="shared" si="17"/>
        <v>0</v>
      </c>
      <c r="Q140" s="60"/>
      <c r="R140" s="60"/>
    </row>
    <row r="141" spans="1:18" s="53" customFormat="1" ht="12.75">
      <c r="A141" s="6">
        <v>133</v>
      </c>
      <c r="B141" s="2"/>
      <c r="C141" s="168" t="s">
        <v>507</v>
      </c>
      <c r="D141" s="166" t="s">
        <v>447</v>
      </c>
      <c r="E141" s="167">
        <f>E140*0.05*1.1</f>
        <v>39.457</v>
      </c>
      <c r="F141" s="95"/>
      <c r="G141" s="95"/>
      <c r="H141" s="118"/>
      <c r="I141" s="118"/>
      <c r="J141" s="118"/>
      <c r="K141" s="5">
        <f t="shared" si="12"/>
        <v>0</v>
      </c>
      <c r="L141" s="99">
        <f t="shared" si="13"/>
        <v>0</v>
      </c>
      <c r="M141" s="54">
        <f t="shared" si="14"/>
        <v>0</v>
      </c>
      <c r="N141" s="54">
        <f t="shared" si="15"/>
        <v>0</v>
      </c>
      <c r="O141" s="54">
        <f t="shared" si="16"/>
        <v>0</v>
      </c>
      <c r="P141" s="5">
        <f t="shared" si="17"/>
        <v>0</v>
      </c>
      <c r="Q141" s="60"/>
      <c r="R141" s="60"/>
    </row>
    <row r="142" spans="1:18" s="53" customFormat="1" ht="12.75">
      <c r="A142" s="6">
        <v>134</v>
      </c>
      <c r="B142" s="2"/>
      <c r="C142" s="168" t="s">
        <v>504</v>
      </c>
      <c r="D142" s="166" t="s">
        <v>505</v>
      </c>
      <c r="E142" s="167">
        <f>E141/8</f>
        <v>4.932125</v>
      </c>
      <c r="F142" s="95"/>
      <c r="G142" s="95"/>
      <c r="H142" s="118"/>
      <c r="I142" s="118"/>
      <c r="J142" s="118"/>
      <c r="K142" s="5">
        <f t="shared" si="12"/>
        <v>0</v>
      </c>
      <c r="L142" s="99">
        <f t="shared" si="13"/>
        <v>0</v>
      </c>
      <c r="M142" s="54">
        <f t="shared" si="14"/>
        <v>0</v>
      </c>
      <c r="N142" s="54">
        <f t="shared" si="15"/>
        <v>0</v>
      </c>
      <c r="O142" s="54">
        <f t="shared" si="16"/>
        <v>0</v>
      </c>
      <c r="P142" s="5">
        <f t="shared" si="17"/>
        <v>0</v>
      </c>
      <c r="Q142" s="60"/>
      <c r="R142" s="60"/>
    </row>
    <row r="143" spans="1:18" s="53" customFormat="1" ht="12.75">
      <c r="A143" s="6">
        <v>135</v>
      </c>
      <c r="B143" s="2"/>
      <c r="C143" s="170" t="s">
        <v>508</v>
      </c>
      <c r="D143" s="171" t="s">
        <v>46</v>
      </c>
      <c r="E143" s="9">
        <f>E140</f>
        <v>717.4</v>
      </c>
      <c r="F143" s="108"/>
      <c r="G143" s="108"/>
      <c r="H143" s="118"/>
      <c r="I143" s="118"/>
      <c r="J143" s="118"/>
      <c r="K143" s="5">
        <f t="shared" si="12"/>
        <v>0</v>
      </c>
      <c r="L143" s="99">
        <f t="shared" si="13"/>
        <v>0</v>
      </c>
      <c r="M143" s="54">
        <f t="shared" si="14"/>
        <v>0</v>
      </c>
      <c r="N143" s="54">
        <f t="shared" si="15"/>
        <v>0</v>
      </c>
      <c r="O143" s="54">
        <f t="shared" si="16"/>
        <v>0</v>
      </c>
      <c r="P143" s="5">
        <f t="shared" si="17"/>
        <v>0</v>
      </c>
      <c r="Q143" s="60"/>
      <c r="R143" s="60"/>
    </row>
    <row r="144" spans="1:18" s="53" customFormat="1" ht="25.5">
      <c r="A144" s="6">
        <v>136</v>
      </c>
      <c r="B144" s="2"/>
      <c r="C144" s="172" t="s">
        <v>509</v>
      </c>
      <c r="D144" s="171" t="s">
        <v>46</v>
      </c>
      <c r="E144" s="9">
        <f>E143*2*1.1</f>
        <v>1578.28</v>
      </c>
      <c r="F144" s="95"/>
      <c r="G144" s="95"/>
      <c r="H144" s="118"/>
      <c r="I144" s="118"/>
      <c r="J144" s="118"/>
      <c r="K144" s="5">
        <f t="shared" si="12"/>
        <v>0</v>
      </c>
      <c r="L144" s="99">
        <f t="shared" si="13"/>
        <v>0</v>
      </c>
      <c r="M144" s="54">
        <f t="shared" si="14"/>
        <v>0</v>
      </c>
      <c r="N144" s="54">
        <f t="shared" si="15"/>
        <v>0</v>
      </c>
      <c r="O144" s="54">
        <f t="shared" si="16"/>
        <v>0</v>
      </c>
      <c r="P144" s="5">
        <f t="shared" si="17"/>
        <v>0</v>
      </c>
      <c r="Q144" s="60"/>
      <c r="R144" s="60"/>
    </row>
    <row r="145" spans="1:18" s="53" customFormat="1" ht="12.75">
      <c r="A145" s="6">
        <v>137</v>
      </c>
      <c r="B145" s="2"/>
      <c r="C145" s="172" t="s">
        <v>471</v>
      </c>
      <c r="D145" s="171" t="s">
        <v>46</v>
      </c>
      <c r="E145" s="167">
        <f>E143</f>
        <v>717.4</v>
      </c>
      <c r="F145" s="95"/>
      <c r="G145" s="95"/>
      <c r="H145" s="167"/>
      <c r="I145" s="118"/>
      <c r="J145" s="167"/>
      <c r="K145" s="5">
        <f aca="true" t="shared" si="18" ref="K145:K207">ROUND(H145+I145+J145,2)</f>
        <v>0</v>
      </c>
      <c r="L145" s="99">
        <f aca="true" t="shared" si="19" ref="L145:L207">ROUND(F145*E145,2)</f>
        <v>0</v>
      </c>
      <c r="M145" s="54">
        <f aca="true" t="shared" si="20" ref="M145:M207">ROUND(H145*E145,2)</f>
        <v>0</v>
      </c>
      <c r="N145" s="54">
        <f aca="true" t="shared" si="21" ref="N145:N207">ROUND(I145*E145,2)</f>
        <v>0</v>
      </c>
      <c r="O145" s="54">
        <f aca="true" t="shared" si="22" ref="O145:O207">ROUND(J145*E145,2)</f>
        <v>0</v>
      </c>
      <c r="P145" s="5">
        <f aca="true" t="shared" si="23" ref="P145:P207">ROUND(M145+N145+O145,2)</f>
        <v>0</v>
      </c>
      <c r="Q145" s="60"/>
      <c r="R145" s="60"/>
    </row>
    <row r="146" spans="1:18" s="53" customFormat="1" ht="12.75">
      <c r="A146" s="6">
        <v>138</v>
      </c>
      <c r="B146" s="2"/>
      <c r="C146" s="1" t="s">
        <v>510</v>
      </c>
      <c r="D146" s="2" t="s">
        <v>46</v>
      </c>
      <c r="E146" s="4">
        <f>E143</f>
        <v>717.4</v>
      </c>
      <c r="F146" s="108"/>
      <c r="G146" s="108"/>
      <c r="H146" s="55"/>
      <c r="I146" s="5"/>
      <c r="J146" s="5"/>
      <c r="K146" s="5">
        <f t="shared" si="18"/>
        <v>0</v>
      </c>
      <c r="L146" s="99">
        <f t="shared" si="19"/>
        <v>0</v>
      </c>
      <c r="M146" s="54">
        <f t="shared" si="20"/>
        <v>0</v>
      </c>
      <c r="N146" s="54">
        <f t="shared" si="21"/>
        <v>0</v>
      </c>
      <c r="O146" s="54">
        <f t="shared" si="22"/>
        <v>0</v>
      </c>
      <c r="P146" s="5">
        <f t="shared" si="23"/>
        <v>0</v>
      </c>
      <c r="Q146" s="60"/>
      <c r="R146" s="60"/>
    </row>
    <row r="147" spans="1:18" s="53" customFormat="1" ht="12.75">
      <c r="A147" s="6">
        <v>139</v>
      </c>
      <c r="B147" s="2"/>
      <c r="C147" s="1" t="s">
        <v>517</v>
      </c>
      <c r="D147" s="2" t="s">
        <v>46</v>
      </c>
      <c r="E147" s="4">
        <f>E146</f>
        <v>717.4</v>
      </c>
      <c r="F147" s="108"/>
      <c r="G147" s="108"/>
      <c r="H147" s="55"/>
      <c r="I147" s="5"/>
      <c r="J147" s="5"/>
      <c r="K147" s="5">
        <f t="shared" si="18"/>
        <v>0</v>
      </c>
      <c r="L147" s="99">
        <f t="shared" si="19"/>
        <v>0</v>
      </c>
      <c r="M147" s="54">
        <f t="shared" si="20"/>
        <v>0</v>
      </c>
      <c r="N147" s="54">
        <f t="shared" si="21"/>
        <v>0</v>
      </c>
      <c r="O147" s="54">
        <f t="shared" si="22"/>
        <v>0</v>
      </c>
      <c r="P147" s="5">
        <f t="shared" si="23"/>
        <v>0</v>
      </c>
      <c r="Q147" s="60"/>
      <c r="R147" s="60"/>
    </row>
    <row r="148" spans="1:18" s="53" customFormat="1" ht="38.25">
      <c r="A148" s="6">
        <v>140</v>
      </c>
      <c r="B148" s="2"/>
      <c r="C148" s="67" t="s">
        <v>788</v>
      </c>
      <c r="D148" s="2" t="s">
        <v>447</v>
      </c>
      <c r="E148" s="4">
        <f>E147*0.12*1.05</f>
        <v>90.3924</v>
      </c>
      <c r="F148" s="95"/>
      <c r="G148" s="95"/>
      <c r="H148" s="55"/>
      <c r="I148" s="5"/>
      <c r="J148" s="5"/>
      <c r="K148" s="5">
        <f t="shared" si="18"/>
        <v>0</v>
      </c>
      <c r="L148" s="99">
        <f t="shared" si="19"/>
        <v>0</v>
      </c>
      <c r="M148" s="54">
        <f t="shared" si="20"/>
        <v>0</v>
      </c>
      <c r="N148" s="54">
        <f t="shared" si="21"/>
        <v>0</v>
      </c>
      <c r="O148" s="54">
        <f t="shared" si="22"/>
        <v>0</v>
      </c>
      <c r="P148" s="5">
        <f t="shared" si="23"/>
        <v>0</v>
      </c>
      <c r="Q148" s="60"/>
      <c r="R148" s="60"/>
    </row>
    <row r="149" spans="1:18" s="53" customFormat="1" ht="12.75">
      <c r="A149" s="6">
        <v>141</v>
      </c>
      <c r="B149" s="2"/>
      <c r="C149" s="67" t="s">
        <v>471</v>
      </c>
      <c r="D149" s="2" t="s">
        <v>46</v>
      </c>
      <c r="E149" s="4">
        <f>E147</f>
        <v>717.4</v>
      </c>
      <c r="F149" s="95"/>
      <c r="G149" s="95"/>
      <c r="H149" s="55"/>
      <c r="I149" s="5"/>
      <c r="J149" s="5"/>
      <c r="K149" s="5">
        <f t="shared" si="18"/>
        <v>0</v>
      </c>
      <c r="L149" s="99">
        <f t="shared" si="19"/>
        <v>0</v>
      </c>
      <c r="M149" s="54">
        <f t="shared" si="20"/>
        <v>0</v>
      </c>
      <c r="N149" s="54">
        <f t="shared" si="21"/>
        <v>0</v>
      </c>
      <c r="O149" s="54">
        <f t="shared" si="22"/>
        <v>0</v>
      </c>
      <c r="P149" s="5">
        <f t="shared" si="23"/>
        <v>0</v>
      </c>
      <c r="Q149" s="60"/>
      <c r="R149" s="60"/>
    </row>
    <row r="150" spans="1:18" s="53" customFormat="1" ht="12.75">
      <c r="A150" s="6">
        <v>142</v>
      </c>
      <c r="B150" s="2"/>
      <c r="C150" s="86" t="s">
        <v>514</v>
      </c>
      <c r="D150" s="2"/>
      <c r="E150" s="4"/>
      <c r="F150" s="95"/>
      <c r="G150" s="95"/>
      <c r="H150" s="55"/>
      <c r="I150" s="5"/>
      <c r="J150" s="5"/>
      <c r="K150" s="5">
        <f t="shared" si="18"/>
        <v>0</v>
      </c>
      <c r="L150" s="99">
        <f t="shared" si="19"/>
        <v>0</v>
      </c>
      <c r="M150" s="54">
        <f t="shared" si="20"/>
        <v>0</v>
      </c>
      <c r="N150" s="54">
        <f t="shared" si="21"/>
        <v>0</v>
      </c>
      <c r="O150" s="54">
        <f t="shared" si="22"/>
        <v>0</v>
      </c>
      <c r="P150" s="5">
        <f t="shared" si="23"/>
        <v>0</v>
      </c>
      <c r="Q150" s="60"/>
      <c r="R150" s="60"/>
    </row>
    <row r="151" spans="1:18" s="53" customFormat="1" ht="12.75">
      <c r="A151" s="6">
        <v>143</v>
      </c>
      <c r="B151" s="2"/>
      <c r="C151" s="170" t="s">
        <v>508</v>
      </c>
      <c r="D151" s="171" t="s">
        <v>46</v>
      </c>
      <c r="E151" s="219">
        <v>4.5</v>
      </c>
      <c r="F151" s="108"/>
      <c r="G151" s="108"/>
      <c r="H151" s="118"/>
      <c r="I151" s="118"/>
      <c r="J151" s="118"/>
      <c r="K151" s="5">
        <f t="shared" si="18"/>
        <v>0</v>
      </c>
      <c r="L151" s="99">
        <f t="shared" si="19"/>
        <v>0</v>
      </c>
      <c r="M151" s="54">
        <f t="shared" si="20"/>
        <v>0</v>
      </c>
      <c r="N151" s="54">
        <f t="shared" si="21"/>
        <v>0</v>
      </c>
      <c r="O151" s="54">
        <f t="shared" si="22"/>
        <v>0</v>
      </c>
      <c r="P151" s="5">
        <f t="shared" si="23"/>
        <v>0</v>
      </c>
      <c r="Q151" s="60"/>
      <c r="R151" s="60"/>
    </row>
    <row r="152" spans="1:18" s="53" customFormat="1" ht="12.75">
      <c r="A152" s="6">
        <v>144</v>
      </c>
      <c r="B152" s="2"/>
      <c r="C152" s="172" t="s">
        <v>515</v>
      </c>
      <c r="D152" s="171" t="s">
        <v>46</v>
      </c>
      <c r="E152" s="219">
        <f>E151*1.1</f>
        <v>4.95</v>
      </c>
      <c r="F152" s="95"/>
      <c r="G152" s="95"/>
      <c r="H152" s="118"/>
      <c r="I152" s="118"/>
      <c r="J152" s="118"/>
      <c r="K152" s="5">
        <f t="shared" si="18"/>
        <v>0</v>
      </c>
      <c r="L152" s="99">
        <f t="shared" si="19"/>
        <v>0</v>
      </c>
      <c r="M152" s="54">
        <f t="shared" si="20"/>
        <v>0</v>
      </c>
      <c r="N152" s="54">
        <f t="shared" si="21"/>
        <v>0</v>
      </c>
      <c r="O152" s="54">
        <f t="shared" si="22"/>
        <v>0</v>
      </c>
      <c r="P152" s="5">
        <f t="shared" si="23"/>
        <v>0</v>
      </c>
      <c r="Q152" s="60"/>
      <c r="R152" s="60"/>
    </row>
    <row r="153" spans="1:18" s="53" customFormat="1" ht="12.75">
      <c r="A153" s="6">
        <v>145</v>
      </c>
      <c r="B153" s="2"/>
      <c r="C153" s="1" t="s">
        <v>516</v>
      </c>
      <c r="D153" s="2" t="s">
        <v>46</v>
      </c>
      <c r="E153" s="219">
        <f>E151</f>
        <v>4.5</v>
      </c>
      <c r="F153" s="108"/>
      <c r="G153" s="108"/>
      <c r="H153" s="55"/>
      <c r="I153" s="5"/>
      <c r="J153" s="5"/>
      <c r="K153" s="5">
        <f t="shared" si="18"/>
        <v>0</v>
      </c>
      <c r="L153" s="99">
        <f t="shared" si="19"/>
        <v>0</v>
      </c>
      <c r="M153" s="54">
        <f t="shared" si="20"/>
        <v>0</v>
      </c>
      <c r="N153" s="54">
        <f t="shared" si="21"/>
        <v>0</v>
      </c>
      <c r="O153" s="54">
        <f t="shared" si="22"/>
        <v>0</v>
      </c>
      <c r="P153" s="5">
        <f t="shared" si="23"/>
        <v>0</v>
      </c>
      <c r="Q153" s="60"/>
      <c r="R153" s="60"/>
    </row>
    <row r="154" spans="1:18" s="53" customFormat="1" ht="25.5">
      <c r="A154" s="6">
        <v>146</v>
      </c>
      <c r="B154" s="2"/>
      <c r="C154" s="1" t="s">
        <v>518</v>
      </c>
      <c r="D154" s="2" t="s">
        <v>46</v>
      </c>
      <c r="E154" s="219">
        <f>E153</f>
        <v>4.5</v>
      </c>
      <c r="F154" s="108"/>
      <c r="G154" s="108"/>
      <c r="H154" s="55"/>
      <c r="I154" s="5"/>
      <c r="J154" s="5"/>
      <c r="K154" s="5">
        <f t="shared" si="18"/>
        <v>0</v>
      </c>
      <c r="L154" s="99">
        <f t="shared" si="19"/>
        <v>0</v>
      </c>
      <c r="M154" s="54">
        <f t="shared" si="20"/>
        <v>0</v>
      </c>
      <c r="N154" s="54">
        <f t="shared" si="21"/>
        <v>0</v>
      </c>
      <c r="O154" s="54">
        <f t="shared" si="22"/>
        <v>0</v>
      </c>
      <c r="P154" s="5">
        <f t="shared" si="23"/>
        <v>0</v>
      </c>
      <c r="Q154" s="60"/>
      <c r="R154" s="60"/>
    </row>
    <row r="155" spans="1:18" s="53" customFormat="1" ht="25.5">
      <c r="A155" s="6">
        <v>147</v>
      </c>
      <c r="B155" s="2"/>
      <c r="C155" s="67" t="s">
        <v>511</v>
      </c>
      <c r="D155" s="2" t="s">
        <v>513</v>
      </c>
      <c r="E155" s="219">
        <f>(E154*150)/40</f>
        <v>16.875</v>
      </c>
      <c r="F155" s="95"/>
      <c r="G155" s="95"/>
      <c r="H155" s="55"/>
      <c r="I155" s="5"/>
      <c r="J155" s="5"/>
      <c r="K155" s="5">
        <f t="shared" si="18"/>
        <v>0</v>
      </c>
      <c r="L155" s="99">
        <f t="shared" si="19"/>
        <v>0</v>
      </c>
      <c r="M155" s="54">
        <f t="shared" si="20"/>
        <v>0</v>
      </c>
      <c r="N155" s="54">
        <f t="shared" si="21"/>
        <v>0</v>
      </c>
      <c r="O155" s="54">
        <f t="shared" si="22"/>
        <v>0</v>
      </c>
      <c r="P155" s="5">
        <f t="shared" si="23"/>
        <v>0</v>
      </c>
      <c r="Q155" s="60"/>
      <c r="R155" s="60"/>
    </row>
    <row r="156" spans="1:18" s="53" customFormat="1" ht="12.75">
      <c r="A156" s="6">
        <v>148</v>
      </c>
      <c r="B156" s="2"/>
      <c r="C156" s="67" t="s">
        <v>471</v>
      </c>
      <c r="D156" s="2" t="s">
        <v>46</v>
      </c>
      <c r="E156" s="219">
        <f>E154</f>
        <v>4.5</v>
      </c>
      <c r="F156" s="95"/>
      <c r="G156" s="95"/>
      <c r="H156" s="55"/>
      <c r="I156" s="5"/>
      <c r="J156" s="5"/>
      <c r="K156" s="5">
        <f t="shared" si="18"/>
        <v>0</v>
      </c>
      <c r="L156" s="99">
        <f t="shared" si="19"/>
        <v>0</v>
      </c>
      <c r="M156" s="54">
        <f t="shared" si="20"/>
        <v>0</v>
      </c>
      <c r="N156" s="54">
        <f t="shared" si="21"/>
        <v>0</v>
      </c>
      <c r="O156" s="54">
        <f t="shared" si="22"/>
        <v>0</v>
      </c>
      <c r="P156" s="5">
        <f t="shared" si="23"/>
        <v>0</v>
      </c>
      <c r="Q156" s="60"/>
      <c r="R156" s="60"/>
    </row>
    <row r="157" spans="1:18" s="53" customFormat="1" ht="25.5">
      <c r="A157" s="6">
        <v>149</v>
      </c>
      <c r="B157" s="2"/>
      <c r="C157" s="1" t="s">
        <v>805</v>
      </c>
      <c r="D157" s="2" t="s">
        <v>46</v>
      </c>
      <c r="E157" s="219">
        <f>E151</f>
        <v>4.5</v>
      </c>
      <c r="F157" s="108"/>
      <c r="G157" s="108"/>
      <c r="H157" s="55"/>
      <c r="I157" s="5"/>
      <c r="J157" s="5"/>
      <c r="K157" s="5">
        <f>ROUND(H157+I157+J157,2)</f>
        <v>0</v>
      </c>
      <c r="L157" s="99">
        <f>ROUND(F157*E157,2)</f>
        <v>0</v>
      </c>
      <c r="M157" s="54">
        <f>ROUND(H157*E157,2)</f>
        <v>0</v>
      </c>
      <c r="N157" s="54">
        <f>ROUND(I157*E157,2)</f>
        <v>0</v>
      </c>
      <c r="O157" s="54">
        <f>ROUND(J157*E157,2)</f>
        <v>0</v>
      </c>
      <c r="P157" s="5">
        <f>ROUND(M157+N157+O157,2)</f>
        <v>0</v>
      </c>
      <c r="Q157" s="60"/>
      <c r="R157" s="60"/>
    </row>
    <row r="158" spans="1:18" s="53" customFormat="1" ht="12.75">
      <c r="A158" s="6">
        <v>150</v>
      </c>
      <c r="B158" s="2"/>
      <c r="C158" s="86" t="s">
        <v>519</v>
      </c>
      <c r="D158" s="2"/>
      <c r="E158" s="4"/>
      <c r="F158" s="95"/>
      <c r="G158" s="95"/>
      <c r="H158" s="55"/>
      <c r="I158" s="5"/>
      <c r="J158" s="5"/>
      <c r="K158" s="5">
        <f>ROUND(H158+I158+J158,2)</f>
        <v>0</v>
      </c>
      <c r="L158" s="99">
        <f>ROUND(F158*E158,2)</f>
        <v>0</v>
      </c>
      <c r="M158" s="54">
        <f>ROUND(H158*E158,2)</f>
        <v>0</v>
      </c>
      <c r="N158" s="54">
        <f>ROUND(I158*E158,2)</f>
        <v>0</v>
      </c>
      <c r="O158" s="54">
        <f>ROUND(J158*E158,2)</f>
        <v>0</v>
      </c>
      <c r="P158" s="5">
        <f>ROUND(M158+N158+O158,2)</f>
        <v>0</v>
      </c>
      <c r="Q158" s="60"/>
      <c r="R158" s="60"/>
    </row>
    <row r="159" spans="1:18" s="53" customFormat="1" ht="12.75">
      <c r="A159" s="6">
        <v>151</v>
      </c>
      <c r="B159" s="2"/>
      <c r="C159" s="1" t="s">
        <v>520</v>
      </c>
      <c r="D159" s="2" t="s">
        <v>46</v>
      </c>
      <c r="E159" s="4">
        <v>638.9</v>
      </c>
      <c r="F159" s="108"/>
      <c r="G159" s="108"/>
      <c r="H159" s="55"/>
      <c r="I159" s="5"/>
      <c r="J159" s="5"/>
      <c r="K159" s="5">
        <f>ROUND(H159+I159+J159,2)</f>
        <v>0</v>
      </c>
      <c r="L159" s="99">
        <f>ROUND(F159*E159,2)</f>
        <v>0</v>
      </c>
      <c r="M159" s="54">
        <f>ROUND(H159*E159,2)</f>
        <v>0</v>
      </c>
      <c r="N159" s="54">
        <f>ROUND(I159*E159,2)</f>
        <v>0</v>
      </c>
      <c r="O159" s="54">
        <f>ROUND(J159*E159,2)</f>
        <v>0</v>
      </c>
      <c r="P159" s="5">
        <f>ROUND(M159+N159+O159,2)</f>
        <v>0</v>
      </c>
      <c r="Q159" s="60"/>
      <c r="R159" s="60"/>
    </row>
    <row r="160" spans="1:18" s="53" customFormat="1" ht="25.5">
      <c r="A160" s="6">
        <v>152</v>
      </c>
      <c r="B160" s="2"/>
      <c r="C160" s="67" t="s">
        <v>521</v>
      </c>
      <c r="D160" s="2" t="s">
        <v>469</v>
      </c>
      <c r="E160" s="4">
        <f>E159*31</f>
        <v>19805.899999999998</v>
      </c>
      <c r="F160" s="95"/>
      <c r="G160" s="95"/>
      <c r="H160" s="55"/>
      <c r="I160" s="5"/>
      <c r="J160" s="5"/>
      <c r="K160" s="5">
        <f t="shared" si="18"/>
        <v>0</v>
      </c>
      <c r="L160" s="99">
        <f t="shared" si="19"/>
        <v>0</v>
      </c>
      <c r="M160" s="54">
        <f t="shared" si="20"/>
        <v>0</v>
      </c>
      <c r="N160" s="54">
        <f t="shared" si="21"/>
        <v>0</v>
      </c>
      <c r="O160" s="54">
        <f t="shared" si="22"/>
        <v>0</v>
      </c>
      <c r="P160" s="5">
        <f t="shared" si="23"/>
        <v>0</v>
      </c>
      <c r="Q160" s="60"/>
      <c r="R160" s="60"/>
    </row>
    <row r="161" spans="1:18" s="53" customFormat="1" ht="12.75">
      <c r="A161" s="6">
        <v>153</v>
      </c>
      <c r="B161" s="2"/>
      <c r="C161" s="67" t="s">
        <v>471</v>
      </c>
      <c r="D161" s="2" t="s">
        <v>46</v>
      </c>
      <c r="E161" s="4">
        <f>E159</f>
        <v>638.9</v>
      </c>
      <c r="F161" s="95"/>
      <c r="G161" s="95"/>
      <c r="H161" s="55"/>
      <c r="I161" s="5"/>
      <c r="J161" s="5"/>
      <c r="K161" s="5">
        <f t="shared" si="18"/>
        <v>0</v>
      </c>
      <c r="L161" s="99">
        <f t="shared" si="19"/>
        <v>0</v>
      </c>
      <c r="M161" s="54">
        <f t="shared" si="20"/>
        <v>0</v>
      </c>
      <c r="N161" s="54">
        <f t="shared" si="21"/>
        <v>0</v>
      </c>
      <c r="O161" s="54">
        <f t="shared" si="22"/>
        <v>0</v>
      </c>
      <c r="P161" s="5">
        <f t="shared" si="23"/>
        <v>0</v>
      </c>
      <c r="Q161" s="60"/>
      <c r="R161" s="60"/>
    </row>
    <row r="162" spans="1:18" s="53" customFormat="1" ht="12.75">
      <c r="A162" s="6">
        <v>154</v>
      </c>
      <c r="B162" s="2"/>
      <c r="C162" s="86" t="s">
        <v>555</v>
      </c>
      <c r="D162" s="2"/>
      <c r="E162" s="4"/>
      <c r="F162" s="95"/>
      <c r="G162" s="95"/>
      <c r="H162" s="55"/>
      <c r="I162" s="5"/>
      <c r="J162" s="5"/>
      <c r="K162" s="5">
        <f t="shared" si="18"/>
        <v>0</v>
      </c>
      <c r="L162" s="99">
        <f t="shared" si="19"/>
        <v>0</v>
      </c>
      <c r="M162" s="54">
        <f t="shared" si="20"/>
        <v>0</v>
      </c>
      <c r="N162" s="54">
        <f t="shared" si="21"/>
        <v>0</v>
      </c>
      <c r="O162" s="54">
        <f t="shared" si="22"/>
        <v>0</v>
      </c>
      <c r="P162" s="5">
        <f t="shared" si="23"/>
        <v>0</v>
      </c>
      <c r="Q162" s="60"/>
      <c r="R162" s="60"/>
    </row>
    <row r="163" spans="1:18" s="53" customFormat="1" ht="25.5">
      <c r="A163" s="6">
        <v>155</v>
      </c>
      <c r="B163" s="2"/>
      <c r="C163" s="1" t="s">
        <v>556</v>
      </c>
      <c r="D163" s="2" t="s">
        <v>557</v>
      </c>
      <c r="E163" s="4">
        <v>1</v>
      </c>
      <c r="F163" s="108"/>
      <c r="G163" s="108"/>
      <c r="H163" s="55"/>
      <c r="I163" s="5"/>
      <c r="J163" s="5"/>
      <c r="K163" s="5">
        <f t="shared" si="18"/>
        <v>0</v>
      </c>
      <c r="L163" s="99">
        <f t="shared" si="19"/>
        <v>0</v>
      </c>
      <c r="M163" s="54">
        <f t="shared" si="20"/>
        <v>0</v>
      </c>
      <c r="N163" s="54">
        <f t="shared" si="21"/>
        <v>0</v>
      </c>
      <c r="O163" s="54">
        <f t="shared" si="22"/>
        <v>0</v>
      </c>
      <c r="P163" s="5">
        <f t="shared" si="23"/>
        <v>0</v>
      </c>
      <c r="Q163" s="60"/>
      <c r="R163" s="60"/>
    </row>
    <row r="164" spans="1:18" s="53" customFormat="1" ht="25.5">
      <c r="A164" s="6">
        <v>156</v>
      </c>
      <c r="B164" s="2"/>
      <c r="C164" s="1" t="s">
        <v>558</v>
      </c>
      <c r="D164" s="2" t="s">
        <v>557</v>
      </c>
      <c r="E164" s="4">
        <v>1</v>
      </c>
      <c r="F164" s="108"/>
      <c r="G164" s="108"/>
      <c r="H164" s="55"/>
      <c r="I164" s="5"/>
      <c r="J164" s="5"/>
      <c r="K164" s="5">
        <f t="shared" si="18"/>
        <v>0</v>
      </c>
      <c r="L164" s="99">
        <f t="shared" si="19"/>
        <v>0</v>
      </c>
      <c r="M164" s="54">
        <f t="shared" si="20"/>
        <v>0</v>
      </c>
      <c r="N164" s="54">
        <f t="shared" si="21"/>
        <v>0</v>
      </c>
      <c r="O164" s="54">
        <f t="shared" si="22"/>
        <v>0</v>
      </c>
      <c r="P164" s="5">
        <f t="shared" si="23"/>
        <v>0</v>
      </c>
      <c r="Q164" s="60"/>
      <c r="R164" s="60"/>
    </row>
    <row r="165" spans="1:18" s="53" customFormat="1" ht="25.5">
      <c r="A165" s="6">
        <v>157</v>
      </c>
      <c r="B165" s="2"/>
      <c r="C165" s="1" t="s">
        <v>559</v>
      </c>
      <c r="D165" s="2" t="s">
        <v>557</v>
      </c>
      <c r="E165" s="4">
        <v>1</v>
      </c>
      <c r="F165" s="108"/>
      <c r="G165" s="108"/>
      <c r="H165" s="55"/>
      <c r="I165" s="5"/>
      <c r="J165" s="5"/>
      <c r="K165" s="5">
        <f t="shared" si="18"/>
        <v>0</v>
      </c>
      <c r="L165" s="99">
        <f t="shared" si="19"/>
        <v>0</v>
      </c>
      <c r="M165" s="54">
        <f t="shared" si="20"/>
        <v>0</v>
      </c>
      <c r="N165" s="54">
        <f t="shared" si="21"/>
        <v>0</v>
      </c>
      <c r="O165" s="54">
        <f t="shared" si="22"/>
        <v>0</v>
      </c>
      <c r="P165" s="5">
        <f t="shared" si="23"/>
        <v>0</v>
      </c>
      <c r="Q165" s="60"/>
      <c r="R165" s="60"/>
    </row>
    <row r="166" spans="1:18" s="53" customFormat="1" ht="25.5">
      <c r="A166" s="6">
        <v>158</v>
      </c>
      <c r="B166" s="2"/>
      <c r="C166" s="1" t="s">
        <v>560</v>
      </c>
      <c r="D166" s="2" t="s">
        <v>450</v>
      </c>
      <c r="E166" s="4">
        <v>1</v>
      </c>
      <c r="F166" s="108"/>
      <c r="G166" s="108"/>
      <c r="H166" s="55"/>
      <c r="I166" s="5"/>
      <c r="J166" s="5"/>
      <c r="K166" s="5">
        <f t="shared" si="18"/>
        <v>0</v>
      </c>
      <c r="L166" s="99">
        <f t="shared" si="19"/>
        <v>0</v>
      </c>
      <c r="M166" s="54">
        <f t="shared" si="20"/>
        <v>0</v>
      </c>
      <c r="N166" s="54">
        <f t="shared" si="21"/>
        <v>0</v>
      </c>
      <c r="O166" s="54">
        <f t="shared" si="22"/>
        <v>0</v>
      </c>
      <c r="P166" s="5">
        <f t="shared" si="23"/>
        <v>0</v>
      </c>
      <c r="Q166" s="60"/>
      <c r="R166" s="60"/>
    </row>
    <row r="167" spans="1:18" s="53" customFormat="1" ht="25.5">
      <c r="A167" s="6">
        <v>159</v>
      </c>
      <c r="B167" s="2"/>
      <c r="C167" s="1" t="s">
        <v>561</v>
      </c>
      <c r="D167" s="2" t="s">
        <v>450</v>
      </c>
      <c r="E167" s="4">
        <v>1</v>
      </c>
      <c r="F167" s="108"/>
      <c r="G167" s="108"/>
      <c r="H167" s="55"/>
      <c r="I167" s="5"/>
      <c r="J167" s="5"/>
      <c r="K167" s="5">
        <f t="shared" si="18"/>
        <v>0</v>
      </c>
      <c r="L167" s="99">
        <f t="shared" si="19"/>
        <v>0</v>
      </c>
      <c r="M167" s="54">
        <f t="shared" si="20"/>
        <v>0</v>
      </c>
      <c r="N167" s="54">
        <f t="shared" si="21"/>
        <v>0</v>
      </c>
      <c r="O167" s="54">
        <f t="shared" si="22"/>
        <v>0</v>
      </c>
      <c r="P167" s="5">
        <f t="shared" si="23"/>
        <v>0</v>
      </c>
      <c r="Q167" s="60"/>
      <c r="R167" s="60"/>
    </row>
    <row r="168" spans="1:18" s="53" customFormat="1" ht="25.5">
      <c r="A168" s="6">
        <v>160</v>
      </c>
      <c r="B168" s="2"/>
      <c r="C168" s="1" t="s">
        <v>562</v>
      </c>
      <c r="D168" s="2" t="s">
        <v>450</v>
      </c>
      <c r="E168" s="4">
        <v>1</v>
      </c>
      <c r="F168" s="108"/>
      <c r="G168" s="108"/>
      <c r="H168" s="55"/>
      <c r="I168" s="5"/>
      <c r="J168" s="5"/>
      <c r="K168" s="5">
        <f t="shared" si="18"/>
        <v>0</v>
      </c>
      <c r="L168" s="99">
        <f t="shared" si="19"/>
        <v>0</v>
      </c>
      <c r="M168" s="54">
        <f t="shared" si="20"/>
        <v>0</v>
      </c>
      <c r="N168" s="54">
        <f t="shared" si="21"/>
        <v>0</v>
      </c>
      <c r="O168" s="54">
        <f t="shared" si="22"/>
        <v>0</v>
      </c>
      <c r="P168" s="5">
        <f t="shared" si="23"/>
        <v>0</v>
      </c>
      <c r="Q168" s="60"/>
      <c r="R168" s="60"/>
    </row>
    <row r="169" spans="1:18" s="53" customFormat="1" ht="12.75">
      <c r="A169" s="6">
        <v>161</v>
      </c>
      <c r="B169" s="2"/>
      <c r="C169" s="86" t="s">
        <v>563</v>
      </c>
      <c r="D169" s="2"/>
      <c r="E169" s="4"/>
      <c r="F169" s="95"/>
      <c r="G169" s="95"/>
      <c r="H169" s="55"/>
      <c r="I169" s="5"/>
      <c r="J169" s="5"/>
      <c r="K169" s="5">
        <f t="shared" si="18"/>
        <v>0</v>
      </c>
      <c r="L169" s="99">
        <f t="shared" si="19"/>
        <v>0</v>
      </c>
      <c r="M169" s="54">
        <f t="shared" si="20"/>
        <v>0</v>
      </c>
      <c r="N169" s="54">
        <f t="shared" si="21"/>
        <v>0</v>
      </c>
      <c r="O169" s="54">
        <f t="shared" si="22"/>
        <v>0</v>
      </c>
      <c r="P169" s="5">
        <f t="shared" si="23"/>
        <v>0</v>
      </c>
      <c r="Q169" s="60"/>
      <c r="R169" s="60"/>
    </row>
    <row r="170" spans="1:18" s="53" customFormat="1" ht="12.75">
      <c r="A170" s="6">
        <v>162</v>
      </c>
      <c r="B170" s="2"/>
      <c r="C170" s="1" t="s">
        <v>564</v>
      </c>
      <c r="D170" s="2" t="s">
        <v>557</v>
      </c>
      <c r="E170" s="4">
        <v>16</v>
      </c>
      <c r="F170" s="108"/>
      <c r="G170" s="108"/>
      <c r="H170" s="55"/>
      <c r="I170" s="5"/>
      <c r="J170" s="5"/>
      <c r="K170" s="5">
        <f t="shared" si="18"/>
        <v>0</v>
      </c>
      <c r="L170" s="99">
        <f t="shared" si="19"/>
        <v>0</v>
      </c>
      <c r="M170" s="54">
        <f t="shared" si="20"/>
        <v>0</v>
      </c>
      <c r="N170" s="54">
        <f t="shared" si="21"/>
        <v>0</v>
      </c>
      <c r="O170" s="54">
        <f t="shared" si="22"/>
        <v>0</v>
      </c>
      <c r="P170" s="5">
        <f t="shared" si="23"/>
        <v>0</v>
      </c>
      <c r="Q170" s="60"/>
      <c r="R170" s="60"/>
    </row>
    <row r="171" spans="1:18" s="53" customFormat="1" ht="25.5">
      <c r="A171" s="6">
        <v>163</v>
      </c>
      <c r="B171" s="2"/>
      <c r="C171" s="1" t="s">
        <v>565</v>
      </c>
      <c r="D171" s="2" t="s">
        <v>557</v>
      </c>
      <c r="E171" s="4">
        <v>52</v>
      </c>
      <c r="F171" s="108"/>
      <c r="G171" s="108"/>
      <c r="H171" s="55"/>
      <c r="I171" s="5"/>
      <c r="J171" s="5"/>
      <c r="K171" s="5">
        <f t="shared" si="18"/>
        <v>0</v>
      </c>
      <c r="L171" s="99">
        <f t="shared" si="19"/>
        <v>0</v>
      </c>
      <c r="M171" s="54">
        <f t="shared" si="20"/>
        <v>0</v>
      </c>
      <c r="N171" s="54">
        <f t="shared" si="21"/>
        <v>0</v>
      </c>
      <c r="O171" s="54">
        <f t="shared" si="22"/>
        <v>0</v>
      </c>
      <c r="P171" s="5">
        <f t="shared" si="23"/>
        <v>0</v>
      </c>
      <c r="Q171" s="60"/>
      <c r="R171" s="60"/>
    </row>
    <row r="172" spans="1:18" s="53" customFormat="1" ht="25.5">
      <c r="A172" s="6">
        <v>164</v>
      </c>
      <c r="B172" s="2"/>
      <c r="C172" s="1" t="s">
        <v>570</v>
      </c>
      <c r="D172" s="2" t="s">
        <v>557</v>
      </c>
      <c r="E172" s="4">
        <v>8</v>
      </c>
      <c r="F172" s="108"/>
      <c r="G172" s="108"/>
      <c r="H172" s="55"/>
      <c r="I172" s="5"/>
      <c r="J172" s="5"/>
      <c r="K172" s="5">
        <f t="shared" si="18"/>
        <v>0</v>
      </c>
      <c r="L172" s="99">
        <f t="shared" si="19"/>
        <v>0</v>
      </c>
      <c r="M172" s="54">
        <f t="shared" si="20"/>
        <v>0</v>
      </c>
      <c r="N172" s="54">
        <f t="shared" si="21"/>
        <v>0</v>
      </c>
      <c r="O172" s="54">
        <f t="shared" si="22"/>
        <v>0</v>
      </c>
      <c r="P172" s="5">
        <f t="shared" si="23"/>
        <v>0</v>
      </c>
      <c r="Q172" s="60"/>
      <c r="R172" s="60"/>
    </row>
    <row r="173" spans="1:18" s="53" customFormat="1" ht="12.75">
      <c r="A173" s="6">
        <v>165</v>
      </c>
      <c r="B173" s="2"/>
      <c r="C173" s="1" t="s">
        <v>567</v>
      </c>
      <c r="D173" s="2" t="s">
        <v>557</v>
      </c>
      <c r="E173" s="4">
        <v>4</v>
      </c>
      <c r="F173" s="108"/>
      <c r="G173" s="108"/>
      <c r="H173" s="55"/>
      <c r="I173" s="5"/>
      <c r="J173" s="5"/>
      <c r="K173" s="5">
        <f t="shared" si="18"/>
        <v>0</v>
      </c>
      <c r="L173" s="99">
        <f t="shared" si="19"/>
        <v>0</v>
      </c>
      <c r="M173" s="54">
        <f t="shared" si="20"/>
        <v>0</v>
      </c>
      <c r="N173" s="54">
        <f t="shared" si="21"/>
        <v>0</v>
      </c>
      <c r="O173" s="54">
        <f t="shared" si="22"/>
        <v>0</v>
      </c>
      <c r="P173" s="5">
        <f t="shared" si="23"/>
        <v>0</v>
      </c>
      <c r="Q173" s="60"/>
      <c r="R173" s="60"/>
    </row>
    <row r="174" spans="1:18" s="53" customFormat="1" ht="12.75">
      <c r="A174" s="6">
        <v>166</v>
      </c>
      <c r="B174" s="2"/>
      <c r="C174" s="1" t="s">
        <v>580</v>
      </c>
      <c r="D174" s="2" t="s">
        <v>557</v>
      </c>
      <c r="E174" s="4">
        <v>4</v>
      </c>
      <c r="F174" s="108"/>
      <c r="G174" s="108"/>
      <c r="H174" s="55"/>
      <c r="I174" s="5"/>
      <c r="J174" s="5"/>
      <c r="K174" s="5">
        <f t="shared" si="18"/>
        <v>0</v>
      </c>
      <c r="L174" s="99">
        <f t="shared" si="19"/>
        <v>0</v>
      </c>
      <c r="M174" s="54">
        <f t="shared" si="20"/>
        <v>0</v>
      </c>
      <c r="N174" s="54">
        <f t="shared" si="21"/>
        <v>0</v>
      </c>
      <c r="O174" s="54">
        <f t="shared" si="22"/>
        <v>0</v>
      </c>
      <c r="P174" s="5">
        <f t="shared" si="23"/>
        <v>0</v>
      </c>
      <c r="Q174" s="60"/>
      <c r="R174" s="60"/>
    </row>
    <row r="175" spans="1:18" s="53" customFormat="1" ht="12.75">
      <c r="A175" s="6">
        <v>167</v>
      </c>
      <c r="B175" s="2"/>
      <c r="C175" s="1" t="s">
        <v>577</v>
      </c>
      <c r="D175" s="2" t="s">
        <v>557</v>
      </c>
      <c r="E175" s="4">
        <v>5</v>
      </c>
      <c r="F175" s="108"/>
      <c r="G175" s="108"/>
      <c r="H175" s="55"/>
      <c r="I175" s="5"/>
      <c r="J175" s="5"/>
      <c r="K175" s="5">
        <f t="shared" si="18"/>
        <v>0</v>
      </c>
      <c r="L175" s="99">
        <f t="shared" si="19"/>
        <v>0</v>
      </c>
      <c r="M175" s="54">
        <f t="shared" si="20"/>
        <v>0</v>
      </c>
      <c r="N175" s="54">
        <f t="shared" si="21"/>
        <v>0</v>
      </c>
      <c r="O175" s="54">
        <f t="shared" si="22"/>
        <v>0</v>
      </c>
      <c r="P175" s="5">
        <f t="shared" si="23"/>
        <v>0</v>
      </c>
      <c r="Q175" s="60"/>
      <c r="R175" s="60"/>
    </row>
    <row r="176" spans="1:18" s="53" customFormat="1" ht="12.75">
      <c r="A176" s="6">
        <v>168</v>
      </c>
      <c r="B176" s="2"/>
      <c r="C176" s="1" t="s">
        <v>581</v>
      </c>
      <c r="D176" s="2" t="s">
        <v>557</v>
      </c>
      <c r="E176" s="4">
        <v>4</v>
      </c>
      <c r="F176" s="108"/>
      <c r="G176" s="108"/>
      <c r="H176" s="55"/>
      <c r="I176" s="5"/>
      <c r="J176" s="5"/>
      <c r="K176" s="5">
        <f t="shared" si="18"/>
        <v>0</v>
      </c>
      <c r="L176" s="99">
        <f t="shared" si="19"/>
        <v>0</v>
      </c>
      <c r="M176" s="54">
        <f t="shared" si="20"/>
        <v>0</v>
      </c>
      <c r="N176" s="54">
        <f t="shared" si="21"/>
        <v>0</v>
      </c>
      <c r="O176" s="54">
        <f t="shared" si="22"/>
        <v>0</v>
      </c>
      <c r="P176" s="5">
        <f t="shared" si="23"/>
        <v>0</v>
      </c>
      <c r="Q176" s="60"/>
      <c r="R176" s="60"/>
    </row>
    <row r="177" spans="1:18" s="53" customFormat="1" ht="12.75">
      <c r="A177" s="6">
        <v>169</v>
      </c>
      <c r="B177" s="2"/>
      <c r="C177" s="1" t="s">
        <v>566</v>
      </c>
      <c r="D177" s="2" t="s">
        <v>557</v>
      </c>
      <c r="E177" s="4">
        <v>3</v>
      </c>
      <c r="F177" s="108"/>
      <c r="G177" s="108"/>
      <c r="H177" s="55"/>
      <c r="I177" s="5"/>
      <c r="J177" s="5"/>
      <c r="K177" s="5">
        <f t="shared" si="18"/>
        <v>0</v>
      </c>
      <c r="L177" s="99">
        <f t="shared" si="19"/>
        <v>0</v>
      </c>
      <c r="M177" s="54">
        <f t="shared" si="20"/>
        <v>0</v>
      </c>
      <c r="N177" s="54">
        <f t="shared" si="21"/>
        <v>0</v>
      </c>
      <c r="O177" s="54">
        <f t="shared" si="22"/>
        <v>0</v>
      </c>
      <c r="P177" s="5">
        <f t="shared" si="23"/>
        <v>0</v>
      </c>
      <c r="Q177" s="60"/>
      <c r="R177" s="60"/>
    </row>
    <row r="178" spans="1:18" s="53" customFormat="1" ht="25.5">
      <c r="A178" s="6">
        <v>170</v>
      </c>
      <c r="B178" s="2"/>
      <c r="C178" s="1" t="s">
        <v>578</v>
      </c>
      <c r="D178" s="2" t="s">
        <v>557</v>
      </c>
      <c r="E178" s="4">
        <v>4</v>
      </c>
      <c r="F178" s="108"/>
      <c r="G178" s="108"/>
      <c r="H178" s="55"/>
      <c r="I178" s="5"/>
      <c r="J178" s="5"/>
      <c r="K178" s="5">
        <f t="shared" si="18"/>
        <v>0</v>
      </c>
      <c r="L178" s="99">
        <f t="shared" si="19"/>
        <v>0</v>
      </c>
      <c r="M178" s="54">
        <f t="shared" si="20"/>
        <v>0</v>
      </c>
      <c r="N178" s="54">
        <f t="shared" si="21"/>
        <v>0</v>
      </c>
      <c r="O178" s="54">
        <f t="shared" si="22"/>
        <v>0</v>
      </c>
      <c r="P178" s="5">
        <f t="shared" si="23"/>
        <v>0</v>
      </c>
      <c r="Q178" s="60"/>
      <c r="R178" s="60"/>
    </row>
    <row r="179" spans="1:18" s="53" customFormat="1" ht="12.75">
      <c r="A179" s="6">
        <v>171</v>
      </c>
      <c r="B179" s="2"/>
      <c r="C179" s="1" t="s">
        <v>568</v>
      </c>
      <c r="D179" s="2" t="s">
        <v>557</v>
      </c>
      <c r="E179" s="4">
        <v>5</v>
      </c>
      <c r="F179" s="108"/>
      <c r="G179" s="108"/>
      <c r="H179" s="55"/>
      <c r="I179" s="5"/>
      <c r="J179" s="5"/>
      <c r="K179" s="5">
        <f t="shared" si="18"/>
        <v>0</v>
      </c>
      <c r="L179" s="99">
        <f t="shared" si="19"/>
        <v>0</v>
      </c>
      <c r="M179" s="54">
        <f t="shared" si="20"/>
        <v>0</v>
      </c>
      <c r="N179" s="54">
        <f t="shared" si="21"/>
        <v>0</v>
      </c>
      <c r="O179" s="54">
        <f t="shared" si="22"/>
        <v>0</v>
      </c>
      <c r="P179" s="5">
        <f t="shared" si="23"/>
        <v>0</v>
      </c>
      <c r="Q179" s="60"/>
      <c r="R179" s="60"/>
    </row>
    <row r="180" spans="1:18" s="53" customFormat="1" ht="25.5">
      <c r="A180" s="6">
        <v>172</v>
      </c>
      <c r="B180" s="2"/>
      <c r="C180" s="1" t="s">
        <v>569</v>
      </c>
      <c r="D180" s="2" t="s">
        <v>557</v>
      </c>
      <c r="E180" s="4">
        <v>1</v>
      </c>
      <c r="F180" s="108"/>
      <c r="G180" s="108"/>
      <c r="H180" s="55"/>
      <c r="I180" s="5"/>
      <c r="J180" s="5"/>
      <c r="K180" s="5">
        <f t="shared" si="18"/>
        <v>0</v>
      </c>
      <c r="L180" s="99">
        <f t="shared" si="19"/>
        <v>0</v>
      </c>
      <c r="M180" s="54">
        <f t="shared" si="20"/>
        <v>0</v>
      </c>
      <c r="N180" s="54">
        <f t="shared" si="21"/>
        <v>0</v>
      </c>
      <c r="O180" s="54">
        <f t="shared" si="22"/>
        <v>0</v>
      </c>
      <c r="P180" s="5">
        <f t="shared" si="23"/>
        <v>0</v>
      </c>
      <c r="Q180" s="60"/>
      <c r="R180" s="60"/>
    </row>
    <row r="181" spans="1:18" s="53" customFormat="1" ht="25.5">
      <c r="A181" s="6">
        <v>173</v>
      </c>
      <c r="B181" s="2"/>
      <c r="C181" s="1" t="s">
        <v>571</v>
      </c>
      <c r="D181" s="2" t="s">
        <v>557</v>
      </c>
      <c r="E181" s="4">
        <v>2</v>
      </c>
      <c r="F181" s="108"/>
      <c r="G181" s="108"/>
      <c r="H181" s="55"/>
      <c r="I181" s="5"/>
      <c r="J181" s="5"/>
      <c r="K181" s="5">
        <f t="shared" si="18"/>
        <v>0</v>
      </c>
      <c r="L181" s="99">
        <f t="shared" si="19"/>
        <v>0</v>
      </c>
      <c r="M181" s="54">
        <f t="shared" si="20"/>
        <v>0</v>
      </c>
      <c r="N181" s="54">
        <f t="shared" si="21"/>
        <v>0</v>
      </c>
      <c r="O181" s="54">
        <f t="shared" si="22"/>
        <v>0</v>
      </c>
      <c r="P181" s="5">
        <f t="shared" si="23"/>
        <v>0</v>
      </c>
      <c r="Q181" s="60"/>
      <c r="R181" s="60"/>
    </row>
    <row r="182" spans="1:18" s="53" customFormat="1" ht="25.5">
      <c r="A182" s="6">
        <v>174</v>
      </c>
      <c r="B182" s="2"/>
      <c r="C182" s="1" t="s">
        <v>572</v>
      </c>
      <c r="D182" s="2" t="s">
        <v>557</v>
      </c>
      <c r="E182" s="4">
        <v>1</v>
      </c>
      <c r="F182" s="108"/>
      <c r="G182" s="108"/>
      <c r="H182" s="55"/>
      <c r="I182" s="5"/>
      <c r="J182" s="5"/>
      <c r="K182" s="5">
        <f t="shared" si="18"/>
        <v>0</v>
      </c>
      <c r="L182" s="99">
        <f t="shared" si="19"/>
        <v>0</v>
      </c>
      <c r="M182" s="54">
        <f t="shared" si="20"/>
        <v>0</v>
      </c>
      <c r="N182" s="54">
        <f t="shared" si="21"/>
        <v>0</v>
      </c>
      <c r="O182" s="54">
        <f t="shared" si="22"/>
        <v>0</v>
      </c>
      <c r="P182" s="5">
        <f t="shared" si="23"/>
        <v>0</v>
      </c>
      <c r="Q182" s="60"/>
      <c r="R182" s="60"/>
    </row>
    <row r="183" spans="1:18" s="53" customFormat="1" ht="12.75">
      <c r="A183" s="6">
        <v>175</v>
      </c>
      <c r="B183" s="2"/>
      <c r="C183" s="1" t="s">
        <v>579</v>
      </c>
      <c r="D183" s="2" t="s">
        <v>557</v>
      </c>
      <c r="E183" s="4">
        <v>1</v>
      </c>
      <c r="F183" s="108"/>
      <c r="G183" s="108"/>
      <c r="H183" s="55"/>
      <c r="I183" s="5"/>
      <c r="J183" s="5"/>
      <c r="K183" s="5">
        <f t="shared" si="18"/>
        <v>0</v>
      </c>
      <c r="L183" s="99">
        <f t="shared" si="19"/>
        <v>0</v>
      </c>
      <c r="M183" s="54">
        <f t="shared" si="20"/>
        <v>0</v>
      </c>
      <c r="N183" s="54">
        <f t="shared" si="21"/>
        <v>0</v>
      </c>
      <c r="O183" s="54">
        <f t="shared" si="22"/>
        <v>0</v>
      </c>
      <c r="P183" s="5">
        <f t="shared" si="23"/>
        <v>0</v>
      </c>
      <c r="Q183" s="60"/>
      <c r="R183" s="60"/>
    </row>
    <row r="184" spans="1:18" s="53" customFormat="1" ht="25.5">
      <c r="A184" s="6">
        <v>176</v>
      </c>
      <c r="B184" s="2"/>
      <c r="C184" s="1" t="s">
        <v>573</v>
      </c>
      <c r="D184" s="2" t="s">
        <v>557</v>
      </c>
      <c r="E184" s="4">
        <v>4</v>
      </c>
      <c r="F184" s="108"/>
      <c r="G184" s="108"/>
      <c r="H184" s="55"/>
      <c r="I184" s="5"/>
      <c r="J184" s="5"/>
      <c r="K184" s="5">
        <f t="shared" si="18"/>
        <v>0</v>
      </c>
      <c r="L184" s="99">
        <f t="shared" si="19"/>
        <v>0</v>
      </c>
      <c r="M184" s="54">
        <f t="shared" si="20"/>
        <v>0</v>
      </c>
      <c r="N184" s="54">
        <f t="shared" si="21"/>
        <v>0</v>
      </c>
      <c r="O184" s="54">
        <f t="shared" si="22"/>
        <v>0</v>
      </c>
      <c r="P184" s="5">
        <f t="shared" si="23"/>
        <v>0</v>
      </c>
      <c r="Q184" s="60"/>
      <c r="R184" s="60"/>
    </row>
    <row r="185" spans="1:18" s="53" customFormat="1" ht="25.5">
      <c r="A185" s="6">
        <v>177</v>
      </c>
      <c r="B185" s="2"/>
      <c r="C185" s="1" t="s">
        <v>574</v>
      </c>
      <c r="D185" s="2" t="s">
        <v>557</v>
      </c>
      <c r="E185" s="4">
        <v>2</v>
      </c>
      <c r="F185" s="108"/>
      <c r="G185" s="108"/>
      <c r="H185" s="55"/>
      <c r="I185" s="5"/>
      <c r="J185" s="5"/>
      <c r="K185" s="5">
        <f t="shared" si="18"/>
        <v>0</v>
      </c>
      <c r="L185" s="99">
        <f t="shared" si="19"/>
        <v>0</v>
      </c>
      <c r="M185" s="54">
        <f t="shared" si="20"/>
        <v>0</v>
      </c>
      <c r="N185" s="54">
        <f t="shared" si="21"/>
        <v>0</v>
      </c>
      <c r="O185" s="54">
        <f t="shared" si="22"/>
        <v>0</v>
      </c>
      <c r="P185" s="5">
        <f t="shared" si="23"/>
        <v>0</v>
      </c>
      <c r="Q185" s="60"/>
      <c r="R185" s="60"/>
    </row>
    <row r="186" spans="1:18" s="53" customFormat="1" ht="25.5">
      <c r="A186" s="6">
        <v>178</v>
      </c>
      <c r="B186" s="2"/>
      <c r="C186" s="1" t="s">
        <v>575</v>
      </c>
      <c r="D186" s="2" t="s">
        <v>557</v>
      </c>
      <c r="E186" s="4">
        <v>1</v>
      </c>
      <c r="F186" s="108"/>
      <c r="G186" s="108"/>
      <c r="H186" s="55"/>
      <c r="I186" s="5"/>
      <c r="J186" s="5"/>
      <c r="K186" s="5">
        <f t="shared" si="18"/>
        <v>0</v>
      </c>
      <c r="L186" s="99">
        <f t="shared" si="19"/>
        <v>0</v>
      </c>
      <c r="M186" s="54">
        <f t="shared" si="20"/>
        <v>0</v>
      </c>
      <c r="N186" s="54">
        <f t="shared" si="21"/>
        <v>0</v>
      </c>
      <c r="O186" s="54">
        <f t="shared" si="22"/>
        <v>0</v>
      </c>
      <c r="P186" s="5">
        <f t="shared" si="23"/>
        <v>0</v>
      </c>
      <c r="Q186" s="60"/>
      <c r="R186" s="60"/>
    </row>
    <row r="187" spans="1:18" s="53" customFormat="1" ht="25.5">
      <c r="A187" s="6">
        <v>179</v>
      </c>
      <c r="B187" s="2"/>
      <c r="C187" s="1" t="s">
        <v>576</v>
      </c>
      <c r="D187" s="2" t="s">
        <v>557</v>
      </c>
      <c r="E187" s="4">
        <v>2</v>
      </c>
      <c r="F187" s="108"/>
      <c r="G187" s="108"/>
      <c r="H187" s="55"/>
      <c r="I187" s="5"/>
      <c r="J187" s="5"/>
      <c r="K187" s="5">
        <f t="shared" si="18"/>
        <v>0</v>
      </c>
      <c r="L187" s="99">
        <f t="shared" si="19"/>
        <v>0</v>
      </c>
      <c r="M187" s="54">
        <f t="shared" si="20"/>
        <v>0</v>
      </c>
      <c r="N187" s="54">
        <f t="shared" si="21"/>
        <v>0</v>
      </c>
      <c r="O187" s="54">
        <f t="shared" si="22"/>
        <v>0</v>
      </c>
      <c r="P187" s="5">
        <f t="shared" si="23"/>
        <v>0</v>
      </c>
      <c r="Q187" s="60"/>
      <c r="R187" s="60"/>
    </row>
    <row r="188" spans="1:18" s="53" customFormat="1" ht="12.75">
      <c r="A188" s="6">
        <v>180</v>
      </c>
      <c r="B188" s="2"/>
      <c r="C188" s="86" t="s">
        <v>522</v>
      </c>
      <c r="D188" s="2"/>
      <c r="E188" s="4"/>
      <c r="F188" s="95"/>
      <c r="G188" s="95"/>
      <c r="H188" s="55"/>
      <c r="I188" s="5"/>
      <c r="J188" s="5"/>
      <c r="K188" s="5">
        <f t="shared" si="18"/>
        <v>0</v>
      </c>
      <c r="L188" s="99">
        <f t="shared" si="19"/>
        <v>0</v>
      </c>
      <c r="M188" s="54">
        <f t="shared" si="20"/>
        <v>0</v>
      </c>
      <c r="N188" s="54">
        <f t="shared" si="21"/>
        <v>0</v>
      </c>
      <c r="O188" s="54">
        <f t="shared" si="22"/>
        <v>0</v>
      </c>
      <c r="P188" s="5">
        <f t="shared" si="23"/>
        <v>0</v>
      </c>
      <c r="Q188" s="60"/>
      <c r="R188" s="60"/>
    </row>
    <row r="189" spans="1:18" s="53" customFormat="1" ht="12.75">
      <c r="A189" s="6">
        <v>181</v>
      </c>
      <c r="B189" s="2"/>
      <c r="C189" s="86" t="s">
        <v>449</v>
      </c>
      <c r="D189" s="2"/>
      <c r="E189" s="4"/>
      <c r="F189" s="95"/>
      <c r="G189" s="95"/>
      <c r="H189" s="55"/>
      <c r="I189" s="5"/>
      <c r="J189" s="5"/>
      <c r="K189" s="5">
        <f t="shared" si="18"/>
        <v>0</v>
      </c>
      <c r="L189" s="99">
        <f t="shared" si="19"/>
        <v>0</v>
      </c>
      <c r="M189" s="54">
        <f t="shared" si="20"/>
        <v>0</v>
      </c>
      <c r="N189" s="54">
        <f t="shared" si="21"/>
        <v>0</v>
      </c>
      <c r="O189" s="54">
        <f t="shared" si="22"/>
        <v>0</v>
      </c>
      <c r="P189" s="5">
        <f t="shared" si="23"/>
        <v>0</v>
      </c>
      <c r="Q189" s="60"/>
      <c r="R189" s="60"/>
    </row>
    <row r="190" spans="1:18" s="53" customFormat="1" ht="25.5">
      <c r="A190" s="6">
        <v>182</v>
      </c>
      <c r="B190" s="2"/>
      <c r="C190" s="173" t="s">
        <v>525</v>
      </c>
      <c r="D190" s="2" t="s">
        <v>46</v>
      </c>
      <c r="E190" s="4">
        <v>910.94</v>
      </c>
      <c r="F190" s="108"/>
      <c r="G190" s="108"/>
      <c r="H190" s="5"/>
      <c r="I190" s="5"/>
      <c r="J190" s="5"/>
      <c r="K190" s="5">
        <f t="shared" si="18"/>
        <v>0</v>
      </c>
      <c r="L190" s="99">
        <f t="shared" si="19"/>
        <v>0</v>
      </c>
      <c r="M190" s="54">
        <f t="shared" si="20"/>
        <v>0</v>
      </c>
      <c r="N190" s="54">
        <f t="shared" si="21"/>
        <v>0</v>
      </c>
      <c r="O190" s="54">
        <f t="shared" si="22"/>
        <v>0</v>
      </c>
      <c r="P190" s="5">
        <f t="shared" si="23"/>
        <v>0</v>
      </c>
      <c r="Q190" s="60"/>
      <c r="R190" s="60"/>
    </row>
    <row r="191" spans="1:18" s="53" customFormat="1" ht="12.75">
      <c r="A191" s="6">
        <v>183</v>
      </c>
      <c r="B191" s="2"/>
      <c r="C191" s="67" t="s">
        <v>523</v>
      </c>
      <c r="D191" s="2" t="s">
        <v>469</v>
      </c>
      <c r="E191" s="4">
        <f>E190*24</f>
        <v>21862.56</v>
      </c>
      <c r="F191" s="95"/>
      <c r="G191" s="95"/>
      <c r="H191" s="5"/>
      <c r="I191" s="5"/>
      <c r="J191" s="5"/>
      <c r="K191" s="5">
        <f t="shared" si="18"/>
        <v>0</v>
      </c>
      <c r="L191" s="99">
        <f t="shared" si="19"/>
        <v>0</v>
      </c>
      <c r="M191" s="54">
        <f t="shared" si="20"/>
        <v>0</v>
      </c>
      <c r="N191" s="54">
        <f t="shared" si="21"/>
        <v>0</v>
      </c>
      <c r="O191" s="54">
        <f t="shared" si="22"/>
        <v>0</v>
      </c>
      <c r="P191" s="5">
        <f t="shared" si="23"/>
        <v>0</v>
      </c>
      <c r="Q191" s="60"/>
      <c r="R191" s="60"/>
    </row>
    <row r="192" spans="1:18" s="53" customFormat="1" ht="12.75">
      <c r="A192" s="6">
        <v>184</v>
      </c>
      <c r="B192" s="2"/>
      <c r="C192" s="67" t="s">
        <v>524</v>
      </c>
      <c r="D192" s="2" t="s">
        <v>46</v>
      </c>
      <c r="E192" s="4">
        <f>E190</f>
        <v>910.94</v>
      </c>
      <c r="F192" s="95"/>
      <c r="G192" s="95"/>
      <c r="H192" s="5"/>
      <c r="I192" s="5"/>
      <c r="J192" s="5"/>
      <c r="K192" s="5">
        <f t="shared" si="18"/>
        <v>0</v>
      </c>
      <c r="L192" s="99">
        <f t="shared" si="19"/>
        <v>0</v>
      </c>
      <c r="M192" s="54">
        <f t="shared" si="20"/>
        <v>0</v>
      </c>
      <c r="N192" s="54">
        <f t="shared" si="21"/>
        <v>0</v>
      </c>
      <c r="O192" s="54">
        <f t="shared" si="22"/>
        <v>0</v>
      </c>
      <c r="P192" s="5">
        <f t="shared" si="23"/>
        <v>0</v>
      </c>
      <c r="Q192" s="60"/>
      <c r="R192" s="60"/>
    </row>
    <row r="193" spans="1:18" s="53" customFormat="1" ht="12.75">
      <c r="A193" s="6">
        <v>185</v>
      </c>
      <c r="B193" s="2"/>
      <c r="C193" s="173" t="s">
        <v>526</v>
      </c>
      <c r="D193" s="2" t="s">
        <v>46</v>
      </c>
      <c r="E193" s="4">
        <v>261.2</v>
      </c>
      <c r="F193" s="108"/>
      <c r="G193" s="108"/>
      <c r="H193" s="87"/>
      <c r="I193" s="87"/>
      <c r="J193" s="87"/>
      <c r="K193" s="5">
        <f t="shared" si="18"/>
        <v>0</v>
      </c>
      <c r="L193" s="99">
        <f t="shared" si="19"/>
        <v>0</v>
      </c>
      <c r="M193" s="54">
        <f t="shared" si="20"/>
        <v>0</v>
      </c>
      <c r="N193" s="54">
        <f t="shared" si="21"/>
        <v>0</v>
      </c>
      <c r="O193" s="54">
        <f t="shared" si="22"/>
        <v>0</v>
      </c>
      <c r="P193" s="5">
        <f t="shared" si="23"/>
        <v>0</v>
      </c>
      <c r="Q193" s="60"/>
      <c r="R193" s="60"/>
    </row>
    <row r="194" spans="1:18" s="53" customFormat="1" ht="12.75">
      <c r="A194" s="6">
        <v>186</v>
      </c>
      <c r="B194" s="2"/>
      <c r="C194" s="67" t="s">
        <v>529</v>
      </c>
      <c r="D194" s="6" t="s">
        <v>46</v>
      </c>
      <c r="E194" s="56">
        <f>E193*1.1</f>
        <v>287.32</v>
      </c>
      <c r="F194" s="95"/>
      <c r="G194" s="95"/>
      <c r="H194" s="56"/>
      <c r="I194" s="5"/>
      <c r="J194" s="75"/>
      <c r="K194" s="5">
        <f t="shared" si="18"/>
        <v>0</v>
      </c>
      <c r="L194" s="99">
        <f t="shared" si="19"/>
        <v>0</v>
      </c>
      <c r="M194" s="54">
        <f t="shared" si="20"/>
        <v>0</v>
      </c>
      <c r="N194" s="54">
        <f t="shared" si="21"/>
        <v>0</v>
      </c>
      <c r="O194" s="54">
        <f t="shared" si="22"/>
        <v>0</v>
      </c>
      <c r="P194" s="5">
        <f t="shared" si="23"/>
        <v>0</v>
      </c>
      <c r="Q194" s="60"/>
      <c r="R194" s="60"/>
    </row>
    <row r="195" spans="1:18" s="53" customFormat="1" ht="12.75">
      <c r="A195" s="6">
        <v>187</v>
      </c>
      <c r="B195" s="2"/>
      <c r="C195" s="174" t="s">
        <v>527</v>
      </c>
      <c r="D195" s="8" t="s">
        <v>469</v>
      </c>
      <c r="E195" s="9">
        <f>E193*5</f>
        <v>1306</v>
      </c>
      <c r="F195" s="95"/>
      <c r="G195" s="95"/>
      <c r="H195" s="5"/>
      <c r="I195" s="5"/>
      <c r="J195" s="75"/>
      <c r="K195" s="5">
        <f t="shared" si="18"/>
        <v>0</v>
      </c>
      <c r="L195" s="99">
        <f t="shared" si="19"/>
        <v>0</v>
      </c>
      <c r="M195" s="54">
        <f t="shared" si="20"/>
        <v>0</v>
      </c>
      <c r="N195" s="54">
        <f t="shared" si="21"/>
        <v>0</v>
      </c>
      <c r="O195" s="54">
        <f t="shared" si="22"/>
        <v>0</v>
      </c>
      <c r="P195" s="5">
        <f t="shared" si="23"/>
        <v>0</v>
      </c>
      <c r="Q195" s="60"/>
      <c r="R195" s="60"/>
    </row>
    <row r="196" spans="1:18" s="53" customFormat="1" ht="12.75">
      <c r="A196" s="6">
        <v>188</v>
      </c>
      <c r="B196" s="2"/>
      <c r="C196" s="67" t="s">
        <v>528</v>
      </c>
      <c r="D196" s="6" t="s">
        <v>469</v>
      </c>
      <c r="E196" s="56">
        <f>E193*0.8</f>
        <v>208.96</v>
      </c>
      <c r="F196" s="95"/>
      <c r="G196" s="95"/>
      <c r="H196" s="56"/>
      <c r="I196" s="5"/>
      <c r="J196" s="75"/>
      <c r="K196" s="5">
        <f t="shared" si="18"/>
        <v>0</v>
      </c>
      <c r="L196" s="99">
        <f t="shared" si="19"/>
        <v>0</v>
      </c>
      <c r="M196" s="54">
        <f t="shared" si="20"/>
        <v>0</v>
      </c>
      <c r="N196" s="54">
        <f t="shared" si="21"/>
        <v>0</v>
      </c>
      <c r="O196" s="54">
        <f t="shared" si="22"/>
        <v>0</v>
      </c>
      <c r="P196" s="5">
        <f t="shared" si="23"/>
        <v>0</v>
      </c>
      <c r="Q196" s="60"/>
      <c r="R196" s="60"/>
    </row>
    <row r="197" spans="1:18" s="53" customFormat="1" ht="12.75">
      <c r="A197" s="6">
        <v>189</v>
      </c>
      <c r="B197" s="2"/>
      <c r="C197" s="175" t="s">
        <v>530</v>
      </c>
      <c r="D197" s="176" t="s">
        <v>46</v>
      </c>
      <c r="E197" s="4">
        <v>7279.5</v>
      </c>
      <c r="F197" s="108"/>
      <c r="G197" s="108"/>
      <c r="H197" s="155"/>
      <c r="I197" s="178"/>
      <c r="J197" s="179"/>
      <c r="K197" s="5">
        <f t="shared" si="18"/>
        <v>0</v>
      </c>
      <c r="L197" s="99">
        <f t="shared" si="19"/>
        <v>0</v>
      </c>
      <c r="M197" s="54">
        <f t="shared" si="20"/>
        <v>0</v>
      </c>
      <c r="N197" s="54">
        <f t="shared" si="21"/>
        <v>0</v>
      </c>
      <c r="O197" s="54">
        <f t="shared" si="22"/>
        <v>0</v>
      </c>
      <c r="P197" s="5">
        <f t="shared" si="23"/>
        <v>0</v>
      </c>
      <c r="Q197" s="60"/>
      <c r="R197" s="60"/>
    </row>
    <row r="198" spans="1:18" s="53" customFormat="1" ht="12.75">
      <c r="A198" s="6">
        <v>190</v>
      </c>
      <c r="B198" s="2"/>
      <c r="C198" s="177" t="s">
        <v>531</v>
      </c>
      <c r="D198" s="176" t="s">
        <v>532</v>
      </c>
      <c r="E198" s="4">
        <f>E197*0.2</f>
        <v>1455.9</v>
      </c>
      <c r="F198" s="95"/>
      <c r="G198" s="95"/>
      <c r="H198" s="155"/>
      <c r="I198" s="178"/>
      <c r="J198" s="179"/>
      <c r="K198" s="5">
        <f t="shared" si="18"/>
        <v>0</v>
      </c>
      <c r="L198" s="99">
        <f t="shared" si="19"/>
        <v>0</v>
      </c>
      <c r="M198" s="54">
        <f t="shared" si="20"/>
        <v>0</v>
      </c>
      <c r="N198" s="54">
        <f t="shared" si="21"/>
        <v>0</v>
      </c>
      <c r="O198" s="54">
        <f t="shared" si="22"/>
        <v>0</v>
      </c>
      <c r="P198" s="5">
        <f t="shared" si="23"/>
        <v>0</v>
      </c>
      <c r="Q198" s="60"/>
      <c r="R198" s="60"/>
    </row>
    <row r="199" spans="1:18" s="53" customFormat="1" ht="12.75">
      <c r="A199" s="6">
        <v>191</v>
      </c>
      <c r="B199" s="2"/>
      <c r="C199" s="177" t="s">
        <v>533</v>
      </c>
      <c r="D199" s="176" t="s">
        <v>469</v>
      </c>
      <c r="E199" s="4">
        <f>E197*2.4</f>
        <v>17470.8</v>
      </c>
      <c r="F199" s="95"/>
      <c r="G199" s="95"/>
      <c r="H199" s="155"/>
      <c r="I199" s="178"/>
      <c r="J199" s="179"/>
      <c r="K199" s="5">
        <f t="shared" si="18"/>
        <v>0</v>
      </c>
      <c r="L199" s="99">
        <f t="shared" si="19"/>
        <v>0</v>
      </c>
      <c r="M199" s="54">
        <f t="shared" si="20"/>
        <v>0</v>
      </c>
      <c r="N199" s="54">
        <f t="shared" si="21"/>
        <v>0</v>
      </c>
      <c r="O199" s="54">
        <f t="shared" si="22"/>
        <v>0</v>
      </c>
      <c r="P199" s="5">
        <f t="shared" si="23"/>
        <v>0</v>
      </c>
      <c r="Q199" s="60"/>
      <c r="R199" s="60"/>
    </row>
    <row r="200" spans="1:18" s="53" customFormat="1" ht="12.75">
      <c r="A200" s="6">
        <v>192</v>
      </c>
      <c r="B200" s="2"/>
      <c r="C200" s="1" t="s">
        <v>534</v>
      </c>
      <c r="D200" s="2" t="s">
        <v>46</v>
      </c>
      <c r="E200" s="4">
        <f>E197</f>
        <v>7279.5</v>
      </c>
      <c r="F200" s="108"/>
      <c r="G200" s="108"/>
      <c r="H200" s="5"/>
      <c r="I200" s="5"/>
      <c r="J200" s="5"/>
      <c r="K200" s="5">
        <f t="shared" si="18"/>
        <v>0</v>
      </c>
      <c r="L200" s="99">
        <f t="shared" si="19"/>
        <v>0</v>
      </c>
      <c r="M200" s="54">
        <f t="shared" si="20"/>
        <v>0</v>
      </c>
      <c r="N200" s="54">
        <f t="shared" si="21"/>
        <v>0</v>
      </c>
      <c r="O200" s="54">
        <f t="shared" si="22"/>
        <v>0</v>
      </c>
      <c r="P200" s="5">
        <f t="shared" si="23"/>
        <v>0</v>
      </c>
      <c r="Q200" s="60"/>
      <c r="R200" s="60"/>
    </row>
    <row r="201" spans="1:18" s="53" customFormat="1" ht="12.75">
      <c r="A201" s="6">
        <v>193</v>
      </c>
      <c r="B201" s="2"/>
      <c r="C201" s="177" t="s">
        <v>535</v>
      </c>
      <c r="D201" s="2" t="s">
        <v>532</v>
      </c>
      <c r="E201" s="4">
        <f>E200*0.2</f>
        <v>1455.9</v>
      </c>
      <c r="F201" s="95"/>
      <c r="G201" s="95"/>
      <c r="H201" s="5"/>
      <c r="I201" s="178"/>
      <c r="J201" s="5"/>
      <c r="K201" s="5">
        <f t="shared" si="18"/>
        <v>0</v>
      </c>
      <c r="L201" s="99">
        <f t="shared" si="19"/>
        <v>0</v>
      </c>
      <c r="M201" s="54">
        <f t="shared" si="20"/>
        <v>0</v>
      </c>
      <c r="N201" s="54">
        <f t="shared" si="21"/>
        <v>0</v>
      </c>
      <c r="O201" s="54">
        <f t="shared" si="22"/>
        <v>0</v>
      </c>
      <c r="P201" s="5">
        <f t="shared" si="23"/>
        <v>0</v>
      </c>
      <c r="Q201" s="60"/>
      <c r="R201" s="60"/>
    </row>
    <row r="202" spans="1:18" s="53" customFormat="1" ht="12.75">
      <c r="A202" s="6">
        <v>194</v>
      </c>
      <c r="B202" s="2"/>
      <c r="C202" s="67" t="s">
        <v>536</v>
      </c>
      <c r="D202" s="2" t="s">
        <v>532</v>
      </c>
      <c r="E202" s="4">
        <f>E200*0.3</f>
        <v>2183.85</v>
      </c>
      <c r="F202" s="95"/>
      <c r="G202" s="95"/>
      <c r="H202" s="5"/>
      <c r="I202" s="5"/>
      <c r="J202" s="5"/>
      <c r="K202" s="5">
        <f t="shared" si="18"/>
        <v>0</v>
      </c>
      <c r="L202" s="99">
        <f t="shared" si="19"/>
        <v>0</v>
      </c>
      <c r="M202" s="54">
        <f t="shared" si="20"/>
        <v>0</v>
      </c>
      <c r="N202" s="54">
        <f t="shared" si="21"/>
        <v>0</v>
      </c>
      <c r="O202" s="54">
        <f t="shared" si="22"/>
        <v>0</v>
      </c>
      <c r="P202" s="5">
        <f t="shared" si="23"/>
        <v>0</v>
      </c>
      <c r="Q202" s="60"/>
      <c r="R202" s="60"/>
    </row>
    <row r="203" spans="1:18" s="53" customFormat="1" ht="12.75">
      <c r="A203" s="6">
        <v>195</v>
      </c>
      <c r="B203" s="2"/>
      <c r="C203" s="67" t="s">
        <v>524</v>
      </c>
      <c r="D203" s="2" t="s">
        <v>46</v>
      </c>
      <c r="E203" s="4">
        <f>E200</f>
        <v>7279.5</v>
      </c>
      <c r="F203" s="95"/>
      <c r="G203" s="95"/>
      <c r="H203" s="5"/>
      <c r="I203" s="5"/>
      <c r="J203" s="5"/>
      <c r="K203" s="5">
        <f t="shared" si="18"/>
        <v>0</v>
      </c>
      <c r="L203" s="99">
        <f t="shared" si="19"/>
        <v>0</v>
      </c>
      <c r="M203" s="54">
        <f t="shared" si="20"/>
        <v>0</v>
      </c>
      <c r="N203" s="54">
        <f t="shared" si="21"/>
        <v>0</v>
      </c>
      <c r="O203" s="54">
        <f t="shared" si="22"/>
        <v>0</v>
      </c>
      <c r="P203" s="5">
        <f t="shared" si="23"/>
        <v>0</v>
      </c>
      <c r="Q203" s="60"/>
      <c r="R203" s="60"/>
    </row>
    <row r="204" spans="1:18" s="53" customFormat="1" ht="25.5">
      <c r="A204" s="6">
        <v>196</v>
      </c>
      <c r="B204" s="2"/>
      <c r="C204" s="1" t="s">
        <v>540</v>
      </c>
      <c r="D204" s="2" t="s">
        <v>46</v>
      </c>
      <c r="E204" s="4">
        <v>30</v>
      </c>
      <c r="F204" s="108"/>
      <c r="G204" s="108"/>
      <c r="H204" s="5"/>
      <c r="I204" s="5"/>
      <c r="J204" s="5"/>
      <c r="K204" s="5">
        <f t="shared" si="18"/>
        <v>0</v>
      </c>
      <c r="L204" s="99">
        <f t="shared" si="19"/>
        <v>0</v>
      </c>
      <c r="M204" s="54">
        <f t="shared" si="20"/>
        <v>0</v>
      </c>
      <c r="N204" s="54">
        <f t="shared" si="21"/>
        <v>0</v>
      </c>
      <c r="O204" s="54">
        <f t="shared" si="22"/>
        <v>0</v>
      </c>
      <c r="P204" s="5">
        <f t="shared" si="23"/>
        <v>0</v>
      </c>
      <c r="Q204" s="60"/>
      <c r="R204" s="60"/>
    </row>
    <row r="205" spans="1:18" s="53" customFormat="1" ht="12.75">
      <c r="A205" s="6">
        <v>197</v>
      </c>
      <c r="B205" s="2"/>
      <c r="C205" s="86" t="s">
        <v>491</v>
      </c>
      <c r="D205" s="2"/>
      <c r="E205" s="4"/>
      <c r="F205" s="95"/>
      <c r="G205" s="95"/>
      <c r="H205" s="55"/>
      <c r="I205" s="5"/>
      <c r="J205" s="5"/>
      <c r="K205" s="5">
        <f t="shared" si="18"/>
        <v>0</v>
      </c>
      <c r="L205" s="99">
        <f t="shared" si="19"/>
        <v>0</v>
      </c>
      <c r="M205" s="54">
        <f t="shared" si="20"/>
        <v>0</v>
      </c>
      <c r="N205" s="54">
        <f t="shared" si="21"/>
        <v>0</v>
      </c>
      <c r="O205" s="54">
        <f t="shared" si="22"/>
        <v>0</v>
      </c>
      <c r="P205" s="5">
        <f t="shared" si="23"/>
        <v>0</v>
      </c>
      <c r="Q205" s="60"/>
      <c r="R205" s="60"/>
    </row>
    <row r="206" spans="1:18" s="53" customFormat="1" ht="12.75">
      <c r="A206" s="6">
        <v>198</v>
      </c>
      <c r="B206" s="2"/>
      <c r="C206" s="175" t="s">
        <v>537</v>
      </c>
      <c r="D206" s="176" t="s">
        <v>46</v>
      </c>
      <c r="E206" s="4">
        <f>2786.1+172.81</f>
        <v>2958.91</v>
      </c>
      <c r="F206" s="108"/>
      <c r="G206" s="108"/>
      <c r="H206" s="155"/>
      <c r="I206" s="178"/>
      <c r="J206" s="179"/>
      <c r="K206" s="5">
        <f t="shared" si="18"/>
        <v>0</v>
      </c>
      <c r="L206" s="99">
        <f t="shared" si="19"/>
        <v>0</v>
      </c>
      <c r="M206" s="54">
        <f t="shared" si="20"/>
        <v>0</v>
      </c>
      <c r="N206" s="54">
        <f t="shared" si="21"/>
        <v>0</v>
      </c>
      <c r="O206" s="54">
        <f t="shared" si="22"/>
        <v>0</v>
      </c>
      <c r="P206" s="5">
        <f t="shared" si="23"/>
        <v>0</v>
      </c>
      <c r="Q206" s="60"/>
      <c r="R206" s="60"/>
    </row>
    <row r="207" spans="1:18" s="53" customFormat="1" ht="12.75">
      <c r="A207" s="6">
        <v>199</v>
      </c>
      <c r="B207" s="2"/>
      <c r="C207" s="177" t="s">
        <v>531</v>
      </c>
      <c r="D207" s="176" t="s">
        <v>532</v>
      </c>
      <c r="E207" s="4">
        <f>E206*0.2</f>
        <v>591.782</v>
      </c>
      <c r="F207" s="95"/>
      <c r="G207" s="95"/>
      <c r="H207" s="155"/>
      <c r="I207" s="178"/>
      <c r="J207" s="179"/>
      <c r="K207" s="5">
        <f t="shared" si="18"/>
        <v>0</v>
      </c>
      <c r="L207" s="99">
        <f t="shared" si="19"/>
        <v>0</v>
      </c>
      <c r="M207" s="54">
        <f t="shared" si="20"/>
        <v>0</v>
      </c>
      <c r="N207" s="54">
        <f t="shared" si="21"/>
        <v>0</v>
      </c>
      <c r="O207" s="54">
        <f t="shared" si="22"/>
        <v>0</v>
      </c>
      <c r="P207" s="5">
        <f t="shared" si="23"/>
        <v>0</v>
      </c>
      <c r="Q207" s="60"/>
      <c r="R207" s="60"/>
    </row>
    <row r="208" spans="1:18" s="53" customFormat="1" ht="12.75">
      <c r="A208" s="6">
        <v>200</v>
      </c>
      <c r="B208" s="2"/>
      <c r="C208" s="177" t="s">
        <v>533</v>
      </c>
      <c r="D208" s="176" t="s">
        <v>469</v>
      </c>
      <c r="E208" s="4">
        <f>E206*2.4</f>
        <v>7101.383999999999</v>
      </c>
      <c r="F208" s="95"/>
      <c r="G208" s="95"/>
      <c r="H208" s="155"/>
      <c r="I208" s="178"/>
      <c r="J208" s="179"/>
      <c r="K208" s="5">
        <f aca="true" t="shared" si="24" ref="K208:K232">ROUND(H208+I208+J208,2)</f>
        <v>0</v>
      </c>
      <c r="L208" s="99">
        <f aca="true" t="shared" si="25" ref="L208:L232">ROUND(F208*E208,2)</f>
        <v>0</v>
      </c>
      <c r="M208" s="54">
        <f aca="true" t="shared" si="26" ref="M208:M232">ROUND(H208*E208,2)</f>
        <v>0</v>
      </c>
      <c r="N208" s="54">
        <f aca="true" t="shared" si="27" ref="N208:N232">ROUND(I208*E208,2)</f>
        <v>0</v>
      </c>
      <c r="O208" s="54">
        <f aca="true" t="shared" si="28" ref="O208:O232">ROUND(J208*E208,2)</f>
        <v>0</v>
      </c>
      <c r="P208" s="5">
        <f aca="true" t="shared" si="29" ref="P208:P232">ROUND(M208+N208+O208,2)</f>
        <v>0</v>
      </c>
      <c r="Q208" s="60"/>
      <c r="R208" s="60"/>
    </row>
    <row r="209" spans="1:18" s="53" customFormat="1" ht="12.75">
      <c r="A209" s="6">
        <v>201</v>
      </c>
      <c r="B209" s="2"/>
      <c r="C209" s="1" t="s">
        <v>538</v>
      </c>
      <c r="D209" s="2" t="s">
        <v>46</v>
      </c>
      <c r="E209" s="4">
        <f>E206</f>
        <v>2958.91</v>
      </c>
      <c r="F209" s="108"/>
      <c r="G209" s="108"/>
      <c r="H209" s="5"/>
      <c r="I209" s="5"/>
      <c r="J209" s="5"/>
      <c r="K209" s="5">
        <f t="shared" si="24"/>
        <v>0</v>
      </c>
      <c r="L209" s="99">
        <f t="shared" si="25"/>
        <v>0</v>
      </c>
      <c r="M209" s="54">
        <f t="shared" si="26"/>
        <v>0</v>
      </c>
      <c r="N209" s="54">
        <f t="shared" si="27"/>
        <v>0</v>
      </c>
      <c r="O209" s="54">
        <f t="shared" si="28"/>
        <v>0</v>
      </c>
      <c r="P209" s="5">
        <f t="shared" si="29"/>
        <v>0</v>
      </c>
      <c r="Q209" s="60"/>
      <c r="R209" s="60"/>
    </row>
    <row r="210" spans="1:18" s="53" customFormat="1" ht="12.75">
      <c r="A210" s="6">
        <v>202</v>
      </c>
      <c r="B210" s="2"/>
      <c r="C210" s="177" t="s">
        <v>535</v>
      </c>
      <c r="D210" s="2" t="s">
        <v>532</v>
      </c>
      <c r="E210" s="4">
        <f>E209*0.2</f>
        <v>591.782</v>
      </c>
      <c r="F210" s="95"/>
      <c r="G210" s="95"/>
      <c r="H210" s="5"/>
      <c r="I210" s="178"/>
      <c r="J210" s="5"/>
      <c r="K210" s="5">
        <f t="shared" si="24"/>
        <v>0</v>
      </c>
      <c r="L210" s="99">
        <f t="shared" si="25"/>
        <v>0</v>
      </c>
      <c r="M210" s="54">
        <f t="shared" si="26"/>
        <v>0</v>
      </c>
      <c r="N210" s="54">
        <f t="shared" si="27"/>
        <v>0</v>
      </c>
      <c r="O210" s="54">
        <f t="shared" si="28"/>
        <v>0</v>
      </c>
      <c r="P210" s="5">
        <f t="shared" si="29"/>
        <v>0</v>
      </c>
      <c r="Q210" s="60"/>
      <c r="R210" s="60"/>
    </row>
    <row r="211" spans="1:18" s="53" customFormat="1" ht="12.75">
      <c r="A211" s="6">
        <v>203</v>
      </c>
      <c r="B211" s="2"/>
      <c r="C211" s="67" t="s">
        <v>539</v>
      </c>
      <c r="D211" s="2" t="s">
        <v>532</v>
      </c>
      <c r="E211" s="4">
        <f>E209*0.3</f>
        <v>887.6729999999999</v>
      </c>
      <c r="F211" s="95"/>
      <c r="G211" s="95"/>
      <c r="H211" s="5"/>
      <c r="I211" s="5"/>
      <c r="J211" s="5"/>
      <c r="K211" s="5">
        <f t="shared" si="24"/>
        <v>0</v>
      </c>
      <c r="L211" s="99">
        <f t="shared" si="25"/>
        <v>0</v>
      </c>
      <c r="M211" s="54">
        <f t="shared" si="26"/>
        <v>0</v>
      </c>
      <c r="N211" s="54">
        <f t="shared" si="27"/>
        <v>0</v>
      </c>
      <c r="O211" s="54">
        <f t="shared" si="28"/>
        <v>0</v>
      </c>
      <c r="P211" s="5">
        <f t="shared" si="29"/>
        <v>0</v>
      </c>
      <c r="Q211" s="60"/>
      <c r="R211" s="60"/>
    </row>
    <row r="212" spans="1:18" s="53" customFormat="1" ht="12.75">
      <c r="A212" s="6">
        <v>204</v>
      </c>
      <c r="B212" s="2"/>
      <c r="C212" s="67" t="s">
        <v>524</v>
      </c>
      <c r="D212" s="2" t="s">
        <v>46</v>
      </c>
      <c r="E212" s="4">
        <f>E209</f>
        <v>2958.91</v>
      </c>
      <c r="F212" s="95"/>
      <c r="G212" s="95"/>
      <c r="H212" s="5"/>
      <c r="I212" s="5"/>
      <c r="J212" s="5"/>
      <c r="K212" s="5">
        <f t="shared" si="24"/>
        <v>0</v>
      </c>
      <c r="L212" s="99">
        <f t="shared" si="25"/>
        <v>0</v>
      </c>
      <c r="M212" s="54">
        <f t="shared" si="26"/>
        <v>0</v>
      </c>
      <c r="N212" s="54">
        <f t="shared" si="27"/>
        <v>0</v>
      </c>
      <c r="O212" s="54">
        <f t="shared" si="28"/>
        <v>0</v>
      </c>
      <c r="P212" s="5">
        <f t="shared" si="29"/>
        <v>0</v>
      </c>
      <c r="Q212" s="60"/>
      <c r="R212" s="60"/>
    </row>
    <row r="213" spans="1:18" s="53" customFormat="1" ht="12.75">
      <c r="A213" s="6">
        <v>205</v>
      </c>
      <c r="B213" s="2"/>
      <c r="C213" s="1" t="s">
        <v>542</v>
      </c>
      <c r="D213" s="2" t="s">
        <v>47</v>
      </c>
      <c r="E213" s="4">
        <v>5.6</v>
      </c>
      <c r="F213" s="108"/>
      <c r="G213" s="108"/>
      <c r="H213" s="5"/>
      <c r="I213" s="5"/>
      <c r="J213" s="5"/>
      <c r="K213" s="5">
        <f t="shared" si="24"/>
        <v>0</v>
      </c>
      <c r="L213" s="99">
        <f t="shared" si="25"/>
        <v>0</v>
      </c>
      <c r="M213" s="54">
        <f t="shared" si="26"/>
        <v>0</v>
      </c>
      <c r="N213" s="54">
        <f t="shared" si="27"/>
        <v>0</v>
      </c>
      <c r="O213" s="54">
        <f t="shared" si="28"/>
        <v>0</v>
      </c>
      <c r="P213" s="5">
        <f t="shared" si="29"/>
        <v>0</v>
      </c>
      <c r="Q213" s="60"/>
      <c r="R213" s="60"/>
    </row>
    <row r="214" spans="1:18" s="53" customFormat="1" ht="12.75">
      <c r="A214" s="6">
        <v>206</v>
      </c>
      <c r="B214" s="2"/>
      <c r="C214" s="86" t="s">
        <v>500</v>
      </c>
      <c r="D214" s="2"/>
      <c r="E214" s="4"/>
      <c r="F214" s="95"/>
      <c r="G214" s="95"/>
      <c r="H214" s="55"/>
      <c r="I214" s="5"/>
      <c r="J214" s="5"/>
      <c r="K214" s="5">
        <f t="shared" si="24"/>
        <v>0</v>
      </c>
      <c r="L214" s="99">
        <f t="shared" si="25"/>
        <v>0</v>
      </c>
      <c r="M214" s="54">
        <f t="shared" si="26"/>
        <v>0</v>
      </c>
      <c r="N214" s="54">
        <f t="shared" si="27"/>
        <v>0</v>
      </c>
      <c r="O214" s="54">
        <f t="shared" si="28"/>
        <v>0</v>
      </c>
      <c r="P214" s="5">
        <f t="shared" si="29"/>
        <v>0</v>
      </c>
      <c r="Q214" s="60"/>
      <c r="R214" s="60"/>
    </row>
    <row r="215" spans="1:18" s="53" customFormat="1" ht="12.75">
      <c r="A215" s="6">
        <v>207</v>
      </c>
      <c r="B215" s="2"/>
      <c r="C215" s="173" t="s">
        <v>543</v>
      </c>
      <c r="D215" s="2" t="s">
        <v>46</v>
      </c>
      <c r="E215" s="4">
        <v>1383.3</v>
      </c>
      <c r="F215" s="108"/>
      <c r="G215" s="108"/>
      <c r="H215" s="87"/>
      <c r="I215" s="87"/>
      <c r="J215" s="87"/>
      <c r="K215" s="5">
        <f t="shared" si="24"/>
        <v>0</v>
      </c>
      <c r="L215" s="99">
        <f t="shared" si="25"/>
        <v>0</v>
      </c>
      <c r="M215" s="54">
        <f t="shared" si="26"/>
        <v>0</v>
      </c>
      <c r="N215" s="54">
        <f t="shared" si="27"/>
        <v>0</v>
      </c>
      <c r="O215" s="54">
        <f t="shared" si="28"/>
        <v>0</v>
      </c>
      <c r="P215" s="5">
        <f t="shared" si="29"/>
        <v>0</v>
      </c>
      <c r="Q215" s="60"/>
      <c r="R215" s="60"/>
    </row>
    <row r="216" spans="1:18" s="53" customFormat="1" ht="25.5">
      <c r="A216" s="6">
        <v>208</v>
      </c>
      <c r="B216" s="2"/>
      <c r="C216" s="67" t="s">
        <v>544</v>
      </c>
      <c r="D216" s="6" t="s">
        <v>46</v>
      </c>
      <c r="E216" s="56">
        <f>E215*1.1</f>
        <v>1521.63</v>
      </c>
      <c r="F216" s="95"/>
      <c r="G216" s="95"/>
      <c r="H216" s="56"/>
      <c r="I216" s="5"/>
      <c r="J216" s="75"/>
      <c r="K216" s="5">
        <f t="shared" si="24"/>
        <v>0</v>
      </c>
      <c r="L216" s="99">
        <f t="shared" si="25"/>
        <v>0</v>
      </c>
      <c r="M216" s="54">
        <f t="shared" si="26"/>
        <v>0</v>
      </c>
      <c r="N216" s="54">
        <f t="shared" si="27"/>
        <v>0</v>
      </c>
      <c r="O216" s="54">
        <f t="shared" si="28"/>
        <v>0</v>
      </c>
      <c r="P216" s="5">
        <f t="shared" si="29"/>
        <v>0</v>
      </c>
      <c r="Q216" s="60"/>
      <c r="R216" s="60"/>
    </row>
    <row r="217" spans="1:18" s="53" customFormat="1" ht="12.75">
      <c r="A217" s="6">
        <v>209</v>
      </c>
      <c r="B217" s="2"/>
      <c r="C217" s="174" t="s">
        <v>527</v>
      </c>
      <c r="D217" s="8" t="s">
        <v>469</v>
      </c>
      <c r="E217" s="9">
        <f>E215*5</f>
        <v>6916.5</v>
      </c>
      <c r="F217" s="95"/>
      <c r="G217" s="95"/>
      <c r="H217" s="5"/>
      <c r="I217" s="5"/>
      <c r="J217" s="75"/>
      <c r="K217" s="5">
        <f t="shared" si="24"/>
        <v>0</v>
      </c>
      <c r="L217" s="99">
        <f t="shared" si="25"/>
        <v>0</v>
      </c>
      <c r="M217" s="54">
        <f t="shared" si="26"/>
        <v>0</v>
      </c>
      <c r="N217" s="54">
        <f t="shared" si="27"/>
        <v>0</v>
      </c>
      <c r="O217" s="54">
        <f t="shared" si="28"/>
        <v>0</v>
      </c>
      <c r="P217" s="5">
        <f t="shared" si="29"/>
        <v>0</v>
      </c>
      <c r="Q217" s="60"/>
      <c r="R217" s="60"/>
    </row>
    <row r="218" spans="1:18" s="53" customFormat="1" ht="12.75">
      <c r="A218" s="6">
        <v>210</v>
      </c>
      <c r="B218" s="2"/>
      <c r="C218" s="67" t="s">
        <v>528</v>
      </c>
      <c r="D218" s="6" t="s">
        <v>469</v>
      </c>
      <c r="E218" s="56">
        <f>E215*0.8</f>
        <v>1106.64</v>
      </c>
      <c r="F218" s="95"/>
      <c r="G218" s="95"/>
      <c r="H218" s="56"/>
      <c r="I218" s="5"/>
      <c r="J218" s="75"/>
      <c r="K218" s="5">
        <f t="shared" si="24"/>
        <v>0</v>
      </c>
      <c r="L218" s="99">
        <f t="shared" si="25"/>
        <v>0</v>
      </c>
      <c r="M218" s="54">
        <f t="shared" si="26"/>
        <v>0</v>
      </c>
      <c r="N218" s="54">
        <f t="shared" si="27"/>
        <v>0</v>
      </c>
      <c r="O218" s="54">
        <f t="shared" si="28"/>
        <v>0</v>
      </c>
      <c r="P218" s="5">
        <f t="shared" si="29"/>
        <v>0</v>
      </c>
      <c r="Q218" s="60"/>
      <c r="R218" s="60"/>
    </row>
    <row r="219" spans="1:18" s="53" customFormat="1" ht="25.5">
      <c r="A219" s="6">
        <v>211</v>
      </c>
      <c r="B219" s="2"/>
      <c r="C219" s="1" t="s">
        <v>548</v>
      </c>
      <c r="D219" s="2" t="s">
        <v>46</v>
      </c>
      <c r="E219" s="4">
        <v>1395.8</v>
      </c>
      <c r="F219" s="108"/>
      <c r="G219" s="108"/>
      <c r="H219" s="55"/>
      <c r="I219" s="5"/>
      <c r="J219" s="5"/>
      <c r="K219" s="5">
        <f t="shared" si="24"/>
        <v>0</v>
      </c>
      <c r="L219" s="99">
        <f t="shared" si="25"/>
        <v>0</v>
      </c>
      <c r="M219" s="54">
        <f t="shared" si="26"/>
        <v>0</v>
      </c>
      <c r="N219" s="54">
        <f t="shared" si="27"/>
        <v>0</v>
      </c>
      <c r="O219" s="54">
        <f t="shared" si="28"/>
        <v>0</v>
      </c>
      <c r="P219" s="5">
        <f t="shared" si="29"/>
        <v>0</v>
      </c>
      <c r="Q219" s="60"/>
      <c r="R219" s="60"/>
    </row>
    <row r="220" spans="1:18" s="53" customFormat="1" ht="38.25">
      <c r="A220" s="6">
        <v>212</v>
      </c>
      <c r="B220" s="2"/>
      <c r="C220" s="1" t="s">
        <v>545</v>
      </c>
      <c r="D220" s="2" t="s">
        <v>46</v>
      </c>
      <c r="E220" s="4">
        <v>78.8</v>
      </c>
      <c r="F220" s="108"/>
      <c r="G220" s="108"/>
      <c r="H220" s="55"/>
      <c r="I220" s="110"/>
      <c r="J220" s="5"/>
      <c r="K220" s="5">
        <f t="shared" si="24"/>
        <v>0</v>
      </c>
      <c r="L220" s="99">
        <f t="shared" si="25"/>
        <v>0</v>
      </c>
      <c r="M220" s="54">
        <f t="shared" si="26"/>
        <v>0</v>
      </c>
      <c r="N220" s="54">
        <f t="shared" si="27"/>
        <v>0</v>
      </c>
      <c r="O220" s="54">
        <f t="shared" si="28"/>
        <v>0</v>
      </c>
      <c r="P220" s="5">
        <f t="shared" si="29"/>
        <v>0</v>
      </c>
      <c r="Q220" s="60"/>
      <c r="R220" s="60"/>
    </row>
    <row r="221" spans="1:18" s="53" customFormat="1" ht="12.75">
      <c r="A221" s="6">
        <v>213</v>
      </c>
      <c r="B221" s="2"/>
      <c r="C221" s="1"/>
      <c r="D221" s="2"/>
      <c r="E221" s="4"/>
      <c r="F221" s="95"/>
      <c r="G221" s="95"/>
      <c r="H221" s="55"/>
      <c r="I221" s="5"/>
      <c r="J221" s="5"/>
      <c r="K221" s="5">
        <f t="shared" si="24"/>
        <v>0</v>
      </c>
      <c r="L221" s="99">
        <f t="shared" si="25"/>
        <v>0</v>
      </c>
      <c r="M221" s="54">
        <f t="shared" si="26"/>
        <v>0</v>
      </c>
      <c r="N221" s="54">
        <f t="shared" si="27"/>
        <v>0</v>
      </c>
      <c r="O221" s="54">
        <f t="shared" si="28"/>
        <v>0</v>
      </c>
      <c r="P221" s="5">
        <f t="shared" si="29"/>
        <v>0</v>
      </c>
      <c r="Q221" s="60"/>
      <c r="R221" s="60"/>
    </row>
    <row r="222" spans="1:18" s="53" customFormat="1" ht="12.75">
      <c r="A222" s="6">
        <v>214</v>
      </c>
      <c r="B222" s="2"/>
      <c r="C222" s="181" t="s">
        <v>546</v>
      </c>
      <c r="D222" s="2" t="s">
        <v>47</v>
      </c>
      <c r="E222" s="4">
        <v>2251.3</v>
      </c>
      <c r="F222" s="108"/>
      <c r="G222" s="108"/>
      <c r="H222" s="4"/>
      <c r="I222" s="4"/>
      <c r="J222" s="4"/>
      <c r="K222" s="5">
        <f t="shared" si="24"/>
        <v>0</v>
      </c>
      <c r="L222" s="99">
        <f t="shared" si="25"/>
        <v>0</v>
      </c>
      <c r="M222" s="54">
        <f t="shared" si="26"/>
        <v>0</v>
      </c>
      <c r="N222" s="54">
        <f t="shared" si="27"/>
        <v>0</v>
      </c>
      <c r="O222" s="54">
        <f t="shared" si="28"/>
        <v>0</v>
      </c>
      <c r="P222" s="5">
        <f t="shared" si="29"/>
        <v>0</v>
      </c>
      <c r="Q222" s="60"/>
      <c r="R222" s="60"/>
    </row>
    <row r="223" spans="1:18" s="53" customFormat="1" ht="12.75">
      <c r="A223" s="6">
        <v>215</v>
      </c>
      <c r="B223" s="2"/>
      <c r="C223" s="158" t="s">
        <v>547</v>
      </c>
      <c r="D223" s="2" t="s">
        <v>47</v>
      </c>
      <c r="E223" s="4">
        <f>E222*1.1</f>
        <v>2476.4300000000003</v>
      </c>
      <c r="F223" s="95"/>
      <c r="G223" s="95"/>
      <c r="H223" s="4"/>
      <c r="I223" s="4"/>
      <c r="J223" s="4"/>
      <c r="K223" s="5">
        <f t="shared" si="24"/>
        <v>0</v>
      </c>
      <c r="L223" s="99">
        <f t="shared" si="25"/>
        <v>0</v>
      </c>
      <c r="M223" s="54">
        <f t="shared" si="26"/>
        <v>0</v>
      </c>
      <c r="N223" s="54">
        <f t="shared" si="27"/>
        <v>0</v>
      </c>
      <c r="O223" s="54">
        <f t="shared" si="28"/>
        <v>0</v>
      </c>
      <c r="P223" s="5">
        <f t="shared" si="29"/>
        <v>0</v>
      </c>
      <c r="Q223" s="60"/>
      <c r="R223" s="60"/>
    </row>
    <row r="224" spans="1:18" s="53" customFormat="1" ht="12.75">
      <c r="A224" s="6">
        <v>216</v>
      </c>
      <c r="B224" s="2"/>
      <c r="C224" s="182" t="s">
        <v>524</v>
      </c>
      <c r="D224" s="166" t="s">
        <v>47</v>
      </c>
      <c r="E224" s="167">
        <f>E222</f>
        <v>2251.3</v>
      </c>
      <c r="F224" s="95"/>
      <c r="G224" s="95"/>
      <c r="H224" s="118"/>
      <c r="I224" s="118"/>
      <c r="J224" s="118"/>
      <c r="K224" s="5">
        <f t="shared" si="24"/>
        <v>0</v>
      </c>
      <c r="L224" s="99">
        <f t="shared" si="25"/>
        <v>0</v>
      </c>
      <c r="M224" s="54">
        <f t="shared" si="26"/>
        <v>0</v>
      </c>
      <c r="N224" s="54">
        <f t="shared" si="27"/>
        <v>0</v>
      </c>
      <c r="O224" s="54">
        <f t="shared" si="28"/>
        <v>0</v>
      </c>
      <c r="P224" s="5">
        <f t="shared" si="29"/>
        <v>0</v>
      </c>
      <c r="Q224" s="60"/>
      <c r="R224" s="60"/>
    </row>
    <row r="225" spans="1:18" s="53" customFormat="1" ht="12.75">
      <c r="A225" s="6">
        <v>217</v>
      </c>
      <c r="B225" s="2"/>
      <c r="C225" s="86" t="s">
        <v>550</v>
      </c>
      <c r="D225" s="2"/>
      <c r="E225" s="4"/>
      <c r="F225" s="95"/>
      <c r="G225" s="95"/>
      <c r="H225" s="55"/>
      <c r="I225" s="5"/>
      <c r="J225" s="5"/>
      <c r="K225" s="5">
        <f t="shared" si="24"/>
        <v>0</v>
      </c>
      <c r="L225" s="99">
        <f t="shared" si="25"/>
        <v>0</v>
      </c>
      <c r="M225" s="54">
        <f t="shared" si="26"/>
        <v>0</v>
      </c>
      <c r="N225" s="54">
        <f t="shared" si="27"/>
        <v>0</v>
      </c>
      <c r="O225" s="54">
        <f t="shared" si="28"/>
        <v>0</v>
      </c>
      <c r="P225" s="5">
        <f t="shared" si="29"/>
        <v>0</v>
      </c>
      <c r="Q225" s="60"/>
      <c r="R225" s="60"/>
    </row>
    <row r="226" spans="1:18" s="53" customFormat="1" ht="12.75">
      <c r="A226" s="6">
        <v>218</v>
      </c>
      <c r="B226" s="2"/>
      <c r="C226" s="1" t="s">
        <v>551</v>
      </c>
      <c r="D226" s="2" t="s">
        <v>47</v>
      </c>
      <c r="E226" s="4">
        <v>43.2</v>
      </c>
      <c r="F226" s="108"/>
      <c r="G226" s="108"/>
      <c r="H226" s="55"/>
      <c r="I226" s="5"/>
      <c r="J226" s="5"/>
      <c r="K226" s="5">
        <f t="shared" si="24"/>
        <v>0</v>
      </c>
      <c r="L226" s="99">
        <f t="shared" si="25"/>
        <v>0</v>
      </c>
      <c r="M226" s="54">
        <f t="shared" si="26"/>
        <v>0</v>
      </c>
      <c r="N226" s="54">
        <f t="shared" si="27"/>
        <v>0</v>
      </c>
      <c r="O226" s="54">
        <f t="shared" si="28"/>
        <v>0</v>
      </c>
      <c r="P226" s="5">
        <f t="shared" si="29"/>
        <v>0</v>
      </c>
      <c r="Q226" s="60"/>
      <c r="R226" s="60"/>
    </row>
    <row r="227" spans="1:18" s="53" customFormat="1" ht="12.75">
      <c r="A227" s="6">
        <v>219</v>
      </c>
      <c r="B227" s="2"/>
      <c r="C227" s="1" t="s">
        <v>552</v>
      </c>
      <c r="D227" s="2" t="s">
        <v>47</v>
      </c>
      <c r="E227" s="4">
        <v>7.28</v>
      </c>
      <c r="F227" s="108"/>
      <c r="G227" s="108"/>
      <c r="H227" s="55"/>
      <c r="I227" s="5"/>
      <c r="J227" s="5"/>
      <c r="K227" s="5">
        <f t="shared" si="24"/>
        <v>0</v>
      </c>
      <c r="L227" s="99">
        <f t="shared" si="25"/>
        <v>0</v>
      </c>
      <c r="M227" s="54">
        <f t="shared" si="26"/>
        <v>0</v>
      </c>
      <c r="N227" s="54">
        <f t="shared" si="27"/>
        <v>0</v>
      </c>
      <c r="O227" s="54">
        <f t="shared" si="28"/>
        <v>0</v>
      </c>
      <c r="P227" s="5">
        <f t="shared" si="29"/>
        <v>0</v>
      </c>
      <c r="Q227" s="60"/>
      <c r="R227" s="60"/>
    </row>
    <row r="228" spans="1:18" s="53" customFormat="1" ht="12.75">
      <c r="A228" s="6">
        <v>220</v>
      </c>
      <c r="B228" s="2"/>
      <c r="C228" s="1" t="s">
        <v>553</v>
      </c>
      <c r="D228" s="2" t="s">
        <v>47</v>
      </c>
      <c r="E228" s="4">
        <v>2.48</v>
      </c>
      <c r="F228" s="108"/>
      <c r="G228" s="108"/>
      <c r="H228" s="55"/>
      <c r="I228" s="5"/>
      <c r="J228" s="5"/>
      <c r="K228" s="5">
        <f t="shared" si="24"/>
        <v>0</v>
      </c>
      <c r="L228" s="99">
        <f t="shared" si="25"/>
        <v>0</v>
      </c>
      <c r="M228" s="54">
        <f t="shared" si="26"/>
        <v>0</v>
      </c>
      <c r="N228" s="54">
        <f t="shared" si="27"/>
        <v>0</v>
      </c>
      <c r="O228" s="54">
        <f t="shared" si="28"/>
        <v>0</v>
      </c>
      <c r="P228" s="5">
        <f t="shared" si="29"/>
        <v>0</v>
      </c>
      <c r="Q228" s="60"/>
      <c r="R228" s="60"/>
    </row>
    <row r="229" spans="1:18" s="53" customFormat="1" ht="12.75">
      <c r="A229" s="6">
        <v>221</v>
      </c>
      <c r="B229" s="2"/>
      <c r="C229" s="1" t="s">
        <v>554</v>
      </c>
      <c r="D229" s="2" t="s">
        <v>47</v>
      </c>
      <c r="E229" s="7">
        <v>4.2</v>
      </c>
      <c r="F229" s="108"/>
      <c r="G229" s="108"/>
      <c r="H229" s="55"/>
      <c r="I229" s="5"/>
      <c r="J229" s="5"/>
      <c r="K229" s="5">
        <f t="shared" si="24"/>
        <v>0</v>
      </c>
      <c r="L229" s="99">
        <f t="shared" si="25"/>
        <v>0</v>
      </c>
      <c r="M229" s="54">
        <f t="shared" si="26"/>
        <v>0</v>
      </c>
      <c r="N229" s="54">
        <f t="shared" si="27"/>
        <v>0</v>
      </c>
      <c r="O229" s="54">
        <f t="shared" si="28"/>
        <v>0</v>
      </c>
      <c r="P229" s="5">
        <f t="shared" si="29"/>
        <v>0</v>
      </c>
      <c r="Q229" s="60"/>
      <c r="R229" s="60"/>
    </row>
    <row r="230" spans="1:18" s="53" customFormat="1" ht="12.75">
      <c r="A230" s="6">
        <v>222</v>
      </c>
      <c r="B230" s="2"/>
      <c r="C230" s="89" t="s">
        <v>585</v>
      </c>
      <c r="D230" s="63" t="s">
        <v>47</v>
      </c>
      <c r="E230" s="4">
        <v>145.55</v>
      </c>
      <c r="F230" s="108"/>
      <c r="G230" s="108"/>
      <c r="H230" s="55"/>
      <c r="I230" s="5"/>
      <c r="J230" s="5"/>
      <c r="K230" s="5">
        <f t="shared" si="24"/>
        <v>0</v>
      </c>
      <c r="L230" s="99">
        <f t="shared" si="25"/>
        <v>0</v>
      </c>
      <c r="M230" s="54">
        <f t="shared" si="26"/>
        <v>0</v>
      </c>
      <c r="N230" s="54">
        <f t="shared" si="27"/>
        <v>0</v>
      </c>
      <c r="O230" s="54">
        <f t="shared" si="28"/>
        <v>0</v>
      </c>
      <c r="P230" s="5">
        <f t="shared" si="29"/>
        <v>0</v>
      </c>
      <c r="Q230" s="60"/>
      <c r="R230" s="60"/>
    </row>
    <row r="231" spans="1:18" s="53" customFormat="1" ht="12.75">
      <c r="A231" s="6">
        <v>223</v>
      </c>
      <c r="B231" s="2"/>
      <c r="C231" s="180" t="s">
        <v>541</v>
      </c>
      <c r="D231" s="63"/>
      <c r="E231" s="7"/>
      <c r="F231" s="95"/>
      <c r="G231" s="95"/>
      <c r="H231" s="55"/>
      <c r="I231" s="5"/>
      <c r="J231" s="5"/>
      <c r="K231" s="5">
        <f t="shared" si="24"/>
        <v>0</v>
      </c>
      <c r="L231" s="99">
        <f t="shared" si="25"/>
        <v>0</v>
      </c>
      <c r="M231" s="54">
        <f t="shared" si="26"/>
        <v>0</v>
      </c>
      <c r="N231" s="54">
        <f t="shared" si="27"/>
        <v>0</v>
      </c>
      <c r="O231" s="54">
        <f t="shared" si="28"/>
        <v>0</v>
      </c>
      <c r="P231" s="5">
        <f t="shared" si="29"/>
        <v>0</v>
      </c>
      <c r="Q231" s="60"/>
      <c r="R231" s="60"/>
    </row>
    <row r="232" spans="1:18" s="53" customFormat="1" ht="25.5">
      <c r="A232" s="6">
        <v>224</v>
      </c>
      <c r="B232" s="2"/>
      <c r="C232" s="1" t="s">
        <v>586</v>
      </c>
      <c r="D232" s="63" t="s">
        <v>450</v>
      </c>
      <c r="E232" s="7">
        <v>1</v>
      </c>
      <c r="F232" s="108"/>
      <c r="G232" s="108"/>
      <c r="H232" s="55"/>
      <c r="I232" s="110"/>
      <c r="J232" s="5"/>
      <c r="K232" s="5">
        <f t="shared" si="24"/>
        <v>0</v>
      </c>
      <c r="L232" s="99">
        <f t="shared" si="25"/>
        <v>0</v>
      </c>
      <c r="M232" s="54">
        <f t="shared" si="26"/>
        <v>0</v>
      </c>
      <c r="N232" s="54">
        <f t="shared" si="27"/>
        <v>0</v>
      </c>
      <c r="O232" s="54">
        <f t="shared" si="28"/>
        <v>0</v>
      </c>
      <c r="P232" s="5">
        <f t="shared" si="29"/>
        <v>0</v>
      </c>
      <c r="Q232" s="60"/>
      <c r="R232" s="60"/>
    </row>
    <row r="233" spans="1:18" s="13" customFormat="1" ht="12.75">
      <c r="A233" s="20"/>
      <c r="B233" s="22"/>
      <c r="C233" s="23" t="s">
        <v>21</v>
      </c>
      <c r="D233" s="22"/>
      <c r="E233" s="24"/>
      <c r="F233" s="96"/>
      <c r="G233" s="96"/>
      <c r="H233" s="24"/>
      <c r="I233" s="24"/>
      <c r="J233" s="24"/>
      <c r="K233" s="24"/>
      <c r="L233" s="100">
        <f>SUM(L9:L232)</f>
        <v>0</v>
      </c>
      <c r="M233" s="25">
        <f>SUM(M9:M232)</f>
        <v>0</v>
      </c>
      <c r="N233" s="25">
        <f>SUM(N9:N232)</f>
        <v>0</v>
      </c>
      <c r="O233" s="25">
        <f>SUM(O9:O232)</f>
        <v>0</v>
      </c>
      <c r="P233" s="25">
        <f>SUM(P9:P232)</f>
        <v>0</v>
      </c>
      <c r="Q233" s="16"/>
      <c r="R233" s="16"/>
    </row>
    <row r="234" spans="1:18" s="13" customFormat="1" ht="12.75">
      <c r="A234" s="21"/>
      <c r="B234" s="21"/>
      <c r="C234" s="270" t="s">
        <v>6</v>
      </c>
      <c r="D234" s="276"/>
      <c r="E234" s="276"/>
      <c r="F234" s="276"/>
      <c r="G234" s="276"/>
      <c r="H234" s="276"/>
      <c r="I234" s="276"/>
      <c r="J234" s="276"/>
      <c r="K234" s="35"/>
      <c r="L234" s="101"/>
      <c r="M234" s="26"/>
      <c r="N234" s="26">
        <f>ROUND(N233*K234,2)</f>
        <v>0</v>
      </c>
      <c r="O234" s="26"/>
      <c r="P234" s="34">
        <f>N234</f>
        <v>0</v>
      </c>
      <c r="Q234" s="16"/>
      <c r="R234" s="16"/>
    </row>
    <row r="235" spans="1:18" s="13" customFormat="1" ht="12.75">
      <c r="A235" s="21"/>
      <c r="B235" s="21"/>
      <c r="C235" s="277" t="s">
        <v>22</v>
      </c>
      <c r="D235" s="278"/>
      <c r="E235" s="278"/>
      <c r="F235" s="278"/>
      <c r="G235" s="278"/>
      <c r="H235" s="278"/>
      <c r="I235" s="278"/>
      <c r="J235" s="278"/>
      <c r="K235" s="22"/>
      <c r="L235" s="102">
        <f>L233+L234</f>
        <v>0</v>
      </c>
      <c r="M235" s="27">
        <f>M233+M234</f>
        <v>0</v>
      </c>
      <c r="N235" s="27">
        <f>N233+N234</f>
        <v>0</v>
      </c>
      <c r="O235" s="27">
        <f>O233+O234</f>
        <v>0</v>
      </c>
      <c r="P235" s="27">
        <f>P233+P234</f>
        <v>0</v>
      </c>
      <c r="Q235" s="16"/>
      <c r="R235" s="16"/>
    </row>
    <row r="236" spans="1:18" s="13" customFormat="1" ht="12.75">
      <c r="A236" s="28"/>
      <c r="B236" s="28"/>
      <c r="C236" s="28"/>
      <c r="D236" s="29"/>
      <c r="E236" s="30"/>
      <c r="F236" s="97"/>
      <c r="G236" s="97"/>
      <c r="J236" s="30"/>
      <c r="K236" s="30"/>
      <c r="L236" s="97"/>
      <c r="M236" s="30"/>
      <c r="N236" s="30"/>
      <c r="O236" s="30"/>
      <c r="P236" s="30"/>
      <c r="Q236" s="16"/>
      <c r="R236" s="16"/>
    </row>
    <row r="237" spans="1:18" s="13" customFormat="1" ht="12.75">
      <c r="A237" s="28"/>
      <c r="B237" s="28"/>
      <c r="C237" s="28"/>
      <c r="D237" s="29"/>
      <c r="E237" s="30"/>
      <c r="F237" s="97"/>
      <c r="G237" s="97"/>
      <c r="J237" s="30"/>
      <c r="K237" s="30"/>
      <c r="L237" s="97"/>
      <c r="M237" s="30"/>
      <c r="N237" s="30"/>
      <c r="O237" s="30"/>
      <c r="P237" s="30"/>
      <c r="Q237" s="16"/>
      <c r="R237" s="16"/>
    </row>
    <row r="238" spans="1:18" s="13" customFormat="1" ht="12.75">
      <c r="A238" s="32"/>
      <c r="B238" s="32"/>
      <c r="C238" s="32"/>
      <c r="D238" s="29"/>
      <c r="E238" s="30"/>
      <c r="F238" s="97"/>
      <c r="G238" s="97"/>
      <c r="J238" s="30"/>
      <c r="K238" s="30"/>
      <c r="L238" s="97"/>
      <c r="M238" s="30"/>
      <c r="N238" s="30"/>
      <c r="O238" s="30"/>
      <c r="P238" s="30"/>
      <c r="Q238" s="16"/>
      <c r="R238" s="16"/>
    </row>
    <row r="239" spans="1:18" s="13" customFormat="1" ht="12.75">
      <c r="A239" s="32"/>
      <c r="B239" s="32"/>
      <c r="C239" s="32"/>
      <c r="D239" s="29"/>
      <c r="E239" s="30"/>
      <c r="F239" s="97"/>
      <c r="G239" s="97"/>
      <c r="J239" s="30"/>
      <c r="K239" s="30"/>
      <c r="L239" s="97"/>
      <c r="M239" s="30"/>
      <c r="N239" s="30"/>
      <c r="O239" s="30"/>
      <c r="P239" s="30"/>
      <c r="Q239" s="16"/>
      <c r="R239" s="16"/>
    </row>
    <row r="240" spans="1:18" s="13" customFormat="1" ht="12.75">
      <c r="A240" s="32"/>
      <c r="B240" s="32"/>
      <c r="C240" s="32"/>
      <c r="D240" s="29"/>
      <c r="E240" s="30"/>
      <c r="F240" s="97"/>
      <c r="G240" s="97"/>
      <c r="J240" s="30"/>
      <c r="K240" s="30"/>
      <c r="L240" s="97"/>
      <c r="M240" s="30"/>
      <c r="N240" s="30"/>
      <c r="O240" s="30"/>
      <c r="P240" s="30"/>
      <c r="Q240" s="16"/>
      <c r="R240" s="16"/>
    </row>
    <row r="241" spans="1:18" s="13" customFormat="1" ht="12.75">
      <c r="A241" s="28"/>
      <c r="B241" s="28"/>
      <c r="C241" s="28"/>
      <c r="D241" s="29"/>
      <c r="E241" s="30"/>
      <c r="F241" s="97"/>
      <c r="G241" s="97"/>
      <c r="J241" s="30"/>
      <c r="K241" s="30"/>
      <c r="L241" s="97"/>
      <c r="M241" s="30"/>
      <c r="N241" s="30"/>
      <c r="O241" s="30"/>
      <c r="P241" s="30"/>
      <c r="Q241" s="16"/>
      <c r="R241" s="16"/>
    </row>
  </sheetData>
  <sheetProtection/>
  <mergeCells count="11">
    <mergeCell ref="A1:P1"/>
    <mergeCell ref="A2:P2"/>
    <mergeCell ref="A7:A8"/>
    <mergeCell ref="B7:B8"/>
    <mergeCell ref="C7:C8"/>
    <mergeCell ref="D7:D8"/>
    <mergeCell ref="E7:E8"/>
    <mergeCell ref="F7:K7"/>
    <mergeCell ref="L7:P7"/>
    <mergeCell ref="C234:J234"/>
    <mergeCell ref="C235:J235"/>
  </mergeCells>
  <printOptions/>
  <pageMargins left="0.75" right="0.75" top="0.74" bottom="0.62" header="0.5" footer="0.5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4"/>
  <sheetViews>
    <sheetView view="pageBreakPreview" zoomScale="85" zoomScaleSheetLayoutView="85" zoomScalePageLayoutView="0" workbookViewId="0" topLeftCell="A1">
      <selection activeCell="A7" sqref="A7:IV9"/>
    </sheetView>
  </sheetViews>
  <sheetFormatPr defaultColWidth="9.140625" defaultRowHeight="12.75"/>
  <cols>
    <col min="1" max="1" width="3.28125" style="36" customWidth="1"/>
    <col min="2" max="2" width="3.00390625" style="36" customWidth="1"/>
    <col min="3" max="3" width="26.8515625" style="36" customWidth="1"/>
    <col min="4" max="4" width="9.57421875" style="11" customWidth="1"/>
    <col min="5" max="5" width="6.28125" style="36" customWidth="1"/>
    <col min="6" max="6" width="7.7109375" style="36" customWidth="1"/>
    <col min="7" max="7" width="9.28125" style="98" bestFit="1" customWidth="1"/>
    <col min="8" max="8" width="7.7109375" style="98" bestFit="1" customWidth="1"/>
    <col min="9" max="9" width="9.28125" style="36" bestFit="1" customWidth="1"/>
    <col min="10" max="10" width="10.57421875" style="53" customWidth="1"/>
    <col min="11" max="11" width="10.421875" style="36" customWidth="1"/>
    <col min="12" max="12" width="10.28125" style="36" customWidth="1"/>
    <col min="13" max="13" width="9.28125" style="98" bestFit="1" customWidth="1"/>
    <col min="14" max="14" width="11.8515625" style="36" customWidth="1"/>
    <col min="15" max="15" width="12.00390625" style="36" customWidth="1"/>
    <col min="16" max="16" width="10.421875" style="36" customWidth="1"/>
    <col min="17" max="17" width="12.28125" style="36" customWidth="1"/>
    <col min="18" max="16384" width="9.140625" style="36" customWidth="1"/>
  </cols>
  <sheetData>
    <row r="1" spans="1:22" s="13" customFormat="1" ht="12.75">
      <c r="A1" s="280" t="s">
        <v>817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14"/>
      <c r="S1" s="14"/>
      <c r="T1" s="14"/>
      <c r="U1" s="14"/>
      <c r="V1" s="14"/>
    </row>
    <row r="2" spans="1:17" s="13" customFormat="1" ht="12.75">
      <c r="A2" s="281" t="s">
        <v>587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17" s="13" customFormat="1" ht="12.75">
      <c r="A3" s="15" t="str">
        <f>Visparceltnieciskie!A3</f>
        <v>Būves nosaukums: Maltas 2. vidusskolas ēkas korpusa vienkāršota rekonstrukcija</v>
      </c>
      <c r="B3" s="15"/>
      <c r="C3" s="16"/>
      <c r="D3" s="18"/>
      <c r="E3" s="17"/>
      <c r="F3" s="17"/>
      <c r="G3" s="92"/>
      <c r="H3" s="92"/>
      <c r="I3" s="16"/>
      <c r="J3" s="16"/>
      <c r="K3" s="16"/>
      <c r="L3" s="16"/>
      <c r="M3" s="92"/>
      <c r="N3" s="16"/>
      <c r="O3" s="16"/>
      <c r="P3" s="16"/>
      <c r="Q3" s="16"/>
    </row>
    <row r="4" spans="1:17" s="13" customFormat="1" ht="12.75">
      <c r="A4" s="15" t="str">
        <f>Visparceltnieciskie!A4</f>
        <v>Objekta nosaukums: Maltas 2. vidusskolas ēkas korpusa vienkāršota rekonstrukcija</v>
      </c>
      <c r="B4" s="15"/>
      <c r="C4" s="16"/>
      <c r="D4" s="18"/>
      <c r="E4" s="17"/>
      <c r="F4" s="17"/>
      <c r="G4" s="92"/>
      <c r="H4" s="92"/>
      <c r="I4" s="16"/>
      <c r="J4" s="16"/>
      <c r="K4" s="16"/>
      <c r="L4" s="16"/>
      <c r="M4" s="92"/>
      <c r="N4" s="16"/>
      <c r="O4" s="16"/>
      <c r="P4" s="16"/>
      <c r="Q4" s="16"/>
    </row>
    <row r="5" spans="1:17" s="13" customFormat="1" ht="12.75">
      <c r="A5" s="15" t="str">
        <f>Visparceltnieciskie!A5</f>
        <v>Objekta adrese: Sporta iela 5, Malta, Maltas pag., Rēzeknes nov.</v>
      </c>
      <c r="B5" s="15"/>
      <c r="C5" s="16"/>
      <c r="D5" s="18"/>
      <c r="E5" s="17"/>
      <c r="F5" s="17"/>
      <c r="G5" s="92"/>
      <c r="H5" s="92"/>
      <c r="I5" s="16"/>
      <c r="J5" s="16"/>
      <c r="K5" s="16"/>
      <c r="L5" s="16"/>
      <c r="M5" s="92"/>
      <c r="N5" s="16"/>
      <c r="O5" s="16"/>
      <c r="P5" s="16"/>
      <c r="Q5" s="16"/>
    </row>
    <row r="6" spans="1:17" s="13" customFormat="1" ht="12.75">
      <c r="A6" s="15" t="str">
        <f>Visparceltnieciskie!A6</f>
        <v>Pasūtījuma Nr.: </v>
      </c>
      <c r="B6" s="15"/>
      <c r="C6" s="16"/>
      <c r="D6" s="18"/>
      <c r="E6" s="17"/>
      <c r="F6" s="17"/>
      <c r="G6" s="92"/>
      <c r="H6" s="92"/>
      <c r="I6" s="16"/>
      <c r="J6" s="16"/>
      <c r="K6" s="16"/>
      <c r="L6" s="16"/>
      <c r="M6" s="92"/>
      <c r="N6" s="16"/>
      <c r="O6" s="16"/>
      <c r="P6" s="16"/>
      <c r="Q6" s="16"/>
    </row>
    <row r="7" spans="1:17" s="13" customFormat="1" ht="12.75">
      <c r="A7" s="284" t="s">
        <v>33</v>
      </c>
      <c r="B7" s="284" t="s">
        <v>34</v>
      </c>
      <c r="C7" s="288" t="s">
        <v>28</v>
      </c>
      <c r="D7" s="289"/>
      <c r="E7" s="284" t="s">
        <v>29</v>
      </c>
      <c r="F7" s="286" t="s">
        <v>30</v>
      </c>
      <c r="G7" s="253" t="s">
        <v>35</v>
      </c>
      <c r="H7" s="253"/>
      <c r="I7" s="253"/>
      <c r="J7" s="253"/>
      <c r="K7" s="253"/>
      <c r="L7" s="253"/>
      <c r="M7" s="253" t="s">
        <v>31</v>
      </c>
      <c r="N7" s="253"/>
      <c r="O7" s="253"/>
      <c r="P7" s="253"/>
      <c r="Q7" s="253"/>
    </row>
    <row r="8" spans="1:17" s="13" customFormat="1" ht="63.75">
      <c r="A8" s="285"/>
      <c r="B8" s="285"/>
      <c r="C8" s="290"/>
      <c r="D8" s="291"/>
      <c r="E8" s="285"/>
      <c r="F8" s="286"/>
      <c r="G8" s="93" t="s">
        <v>36</v>
      </c>
      <c r="H8" s="93" t="s">
        <v>37</v>
      </c>
      <c r="I8" s="61" t="s">
        <v>15</v>
      </c>
      <c r="J8" s="61" t="s">
        <v>16</v>
      </c>
      <c r="K8" s="61" t="s">
        <v>17</v>
      </c>
      <c r="L8" s="61" t="s">
        <v>18</v>
      </c>
      <c r="M8" s="93" t="s">
        <v>19</v>
      </c>
      <c r="N8" s="61" t="s">
        <v>15</v>
      </c>
      <c r="O8" s="61" t="s">
        <v>16</v>
      </c>
      <c r="P8" s="61" t="s">
        <v>17</v>
      </c>
      <c r="Q8" s="61" t="s">
        <v>20</v>
      </c>
    </row>
    <row r="9" spans="1:17" s="53" customFormat="1" ht="12.75">
      <c r="A9" s="65">
        <v>1</v>
      </c>
      <c r="B9" s="2"/>
      <c r="C9" s="119" t="s">
        <v>589</v>
      </c>
      <c r="D9" s="121"/>
      <c r="E9" s="78"/>
      <c r="F9" s="79"/>
      <c r="G9" s="108"/>
      <c r="H9" s="108"/>
      <c r="I9" s="80"/>
      <c r="J9" s="80"/>
      <c r="K9" s="81"/>
      <c r="L9" s="5">
        <f>ROUND(I9+J9+K9,2)</f>
        <v>0</v>
      </c>
      <c r="M9" s="99">
        <f>ROUND(G9*F9,2)</f>
        <v>0</v>
      </c>
      <c r="N9" s="54">
        <f>ROUND(I9*F9,2)</f>
        <v>0</v>
      </c>
      <c r="O9" s="54">
        <f>ROUND(J9*F9,2)</f>
        <v>0</v>
      </c>
      <c r="P9" s="54">
        <f>ROUND(K9*F9,2)</f>
        <v>0</v>
      </c>
      <c r="Q9" s="5">
        <f>ROUND(N9+O9+P9,2)</f>
        <v>0</v>
      </c>
    </row>
    <row r="10" spans="1:17" s="53" customFormat="1" ht="12.75">
      <c r="A10" s="66">
        <v>2</v>
      </c>
      <c r="B10" s="2"/>
      <c r="C10" s="120" t="s">
        <v>590</v>
      </c>
      <c r="D10" s="123" t="s">
        <v>591</v>
      </c>
      <c r="E10" s="78" t="s">
        <v>47</v>
      </c>
      <c r="F10" s="79">
        <v>81</v>
      </c>
      <c r="G10" s="108"/>
      <c r="H10" s="108"/>
      <c r="I10" s="204"/>
      <c r="J10" s="205"/>
      <c r="K10" s="169"/>
      <c r="L10" s="5">
        <f>ROUND(I10+J10+K10,2)</f>
        <v>0</v>
      </c>
      <c r="M10" s="99">
        <f>ROUND(G10*F10,2)</f>
        <v>0</v>
      </c>
      <c r="N10" s="54">
        <f>ROUND(I10*F10,2)</f>
        <v>0</v>
      </c>
      <c r="O10" s="54">
        <f>ROUND(J10*F10,2)</f>
        <v>0</v>
      </c>
      <c r="P10" s="54">
        <f>ROUND(K10*F10,2)</f>
        <v>0</v>
      </c>
      <c r="Q10" s="5">
        <f>ROUND(N10+O10+P10,2)</f>
        <v>0</v>
      </c>
    </row>
    <row r="11" spans="1:17" s="53" customFormat="1" ht="12.75">
      <c r="A11" s="66">
        <v>3</v>
      </c>
      <c r="B11" s="2"/>
      <c r="C11" s="120" t="s">
        <v>590</v>
      </c>
      <c r="D11" s="123" t="s">
        <v>592</v>
      </c>
      <c r="E11" s="78" t="s">
        <v>47</v>
      </c>
      <c r="F11" s="79">
        <v>48</v>
      </c>
      <c r="G11" s="108"/>
      <c r="H11" s="108"/>
      <c r="I11" s="204"/>
      <c r="J11" s="205"/>
      <c r="K11" s="169"/>
      <c r="L11" s="5">
        <f aca="true" t="shared" si="0" ref="L11:L78">ROUND(I11+J11+K11,2)</f>
        <v>0</v>
      </c>
      <c r="M11" s="99">
        <f aca="true" t="shared" si="1" ref="M11:M78">ROUND(G11*F11,2)</f>
        <v>0</v>
      </c>
      <c r="N11" s="54">
        <f aca="true" t="shared" si="2" ref="N11:N78">ROUND(I11*F11,2)</f>
        <v>0</v>
      </c>
      <c r="O11" s="54">
        <f aca="true" t="shared" si="3" ref="O11:O78">ROUND(J11*F11,2)</f>
        <v>0</v>
      </c>
      <c r="P11" s="54">
        <f aca="true" t="shared" si="4" ref="P11:P78">ROUND(K11*F11,2)</f>
        <v>0</v>
      </c>
      <c r="Q11" s="5">
        <f aca="true" t="shared" si="5" ref="Q11:Q78">ROUND(N11+O11+P11,2)</f>
        <v>0</v>
      </c>
    </row>
    <row r="12" spans="1:17" s="53" customFormat="1" ht="12.75">
      <c r="A12" s="66">
        <v>4</v>
      </c>
      <c r="B12" s="2"/>
      <c r="C12" s="120" t="s">
        <v>590</v>
      </c>
      <c r="D12" s="123" t="s">
        <v>593</v>
      </c>
      <c r="E12" s="78" t="s">
        <v>47</v>
      </c>
      <c r="F12" s="79">
        <v>10</v>
      </c>
      <c r="G12" s="108"/>
      <c r="H12" s="108"/>
      <c r="I12" s="204"/>
      <c r="J12" s="205"/>
      <c r="K12" s="169"/>
      <c r="L12" s="5">
        <f t="shared" si="0"/>
        <v>0</v>
      </c>
      <c r="M12" s="99">
        <f t="shared" si="1"/>
        <v>0</v>
      </c>
      <c r="N12" s="54">
        <f t="shared" si="2"/>
        <v>0</v>
      </c>
      <c r="O12" s="54">
        <f t="shared" si="3"/>
        <v>0</v>
      </c>
      <c r="P12" s="54">
        <f t="shared" si="4"/>
        <v>0</v>
      </c>
      <c r="Q12" s="5">
        <f t="shared" si="5"/>
        <v>0</v>
      </c>
    </row>
    <row r="13" spans="1:17" s="53" customFormat="1" ht="12.75">
      <c r="A13" s="66">
        <v>5</v>
      </c>
      <c r="B13" s="2"/>
      <c r="C13" s="120" t="s">
        <v>590</v>
      </c>
      <c r="D13" s="123" t="s">
        <v>594</v>
      </c>
      <c r="E13" s="78" t="s">
        <v>47</v>
      </c>
      <c r="F13" s="79">
        <v>17</v>
      </c>
      <c r="G13" s="108"/>
      <c r="H13" s="108"/>
      <c r="I13" s="204"/>
      <c r="J13" s="205"/>
      <c r="K13" s="169"/>
      <c r="L13" s="5">
        <f t="shared" si="0"/>
        <v>0</v>
      </c>
      <c r="M13" s="99">
        <f t="shared" si="1"/>
        <v>0</v>
      </c>
      <c r="N13" s="54">
        <f t="shared" si="2"/>
        <v>0</v>
      </c>
      <c r="O13" s="54">
        <f t="shared" si="3"/>
        <v>0</v>
      </c>
      <c r="P13" s="54">
        <f t="shared" si="4"/>
        <v>0</v>
      </c>
      <c r="Q13" s="5">
        <f t="shared" si="5"/>
        <v>0</v>
      </c>
    </row>
    <row r="14" spans="1:17" s="53" customFormat="1" ht="12.75">
      <c r="A14" s="66">
        <v>6</v>
      </c>
      <c r="B14" s="2"/>
      <c r="C14" s="120" t="s">
        <v>590</v>
      </c>
      <c r="D14" s="123" t="s">
        <v>595</v>
      </c>
      <c r="E14" s="78" t="s">
        <v>47</v>
      </c>
      <c r="F14" s="79">
        <v>6</v>
      </c>
      <c r="G14" s="108"/>
      <c r="H14" s="108"/>
      <c r="I14" s="204"/>
      <c r="J14" s="205"/>
      <c r="K14" s="169"/>
      <c r="L14" s="5">
        <f t="shared" si="0"/>
        <v>0</v>
      </c>
      <c r="M14" s="99">
        <f t="shared" si="1"/>
        <v>0</v>
      </c>
      <c r="N14" s="54">
        <f t="shared" si="2"/>
        <v>0</v>
      </c>
      <c r="O14" s="54">
        <f t="shared" si="3"/>
        <v>0</v>
      </c>
      <c r="P14" s="54">
        <f t="shared" si="4"/>
        <v>0</v>
      </c>
      <c r="Q14" s="5">
        <f t="shared" si="5"/>
        <v>0</v>
      </c>
    </row>
    <row r="15" spans="1:17" s="53" customFormat="1" ht="12.75">
      <c r="A15" s="66">
        <v>7</v>
      </c>
      <c r="B15" s="2"/>
      <c r="C15" s="120" t="s">
        <v>590</v>
      </c>
      <c r="D15" s="123" t="s">
        <v>596</v>
      </c>
      <c r="E15" s="78" t="s">
        <v>47</v>
      </c>
      <c r="F15" s="79">
        <v>40</v>
      </c>
      <c r="G15" s="108"/>
      <c r="H15" s="108"/>
      <c r="I15" s="204"/>
      <c r="J15" s="205"/>
      <c r="K15" s="169"/>
      <c r="L15" s="5">
        <f t="shared" si="0"/>
        <v>0</v>
      </c>
      <c r="M15" s="99">
        <f t="shared" si="1"/>
        <v>0</v>
      </c>
      <c r="N15" s="54">
        <f t="shared" si="2"/>
        <v>0</v>
      </c>
      <c r="O15" s="54">
        <f t="shared" si="3"/>
        <v>0</v>
      </c>
      <c r="P15" s="54">
        <f t="shared" si="4"/>
        <v>0</v>
      </c>
      <c r="Q15" s="5">
        <f t="shared" si="5"/>
        <v>0</v>
      </c>
    </row>
    <row r="16" spans="1:17" s="53" customFormat="1" ht="25.5">
      <c r="A16" s="66">
        <v>8</v>
      </c>
      <c r="B16" s="2"/>
      <c r="C16" s="120" t="s">
        <v>597</v>
      </c>
      <c r="D16" s="123" t="s">
        <v>598</v>
      </c>
      <c r="E16" s="78" t="s">
        <v>47</v>
      </c>
      <c r="F16" s="79">
        <v>81</v>
      </c>
      <c r="G16" s="108"/>
      <c r="H16" s="108"/>
      <c r="I16" s="204"/>
      <c r="J16" s="205"/>
      <c r="K16" s="169"/>
      <c r="L16" s="5">
        <f t="shared" si="0"/>
        <v>0</v>
      </c>
      <c r="M16" s="99">
        <f t="shared" si="1"/>
        <v>0</v>
      </c>
      <c r="N16" s="54">
        <f t="shared" si="2"/>
        <v>0</v>
      </c>
      <c r="O16" s="54">
        <f t="shared" si="3"/>
        <v>0</v>
      </c>
      <c r="P16" s="54">
        <f t="shared" si="4"/>
        <v>0</v>
      </c>
      <c r="Q16" s="5">
        <f t="shared" si="5"/>
        <v>0</v>
      </c>
    </row>
    <row r="17" spans="1:17" s="53" customFormat="1" ht="25.5">
      <c r="A17" s="66">
        <v>9</v>
      </c>
      <c r="B17" s="2"/>
      <c r="C17" s="120" t="s">
        <v>599</v>
      </c>
      <c r="D17" s="123" t="s">
        <v>600</v>
      </c>
      <c r="E17" s="78" t="s">
        <v>47</v>
      </c>
      <c r="F17" s="79">
        <v>48</v>
      </c>
      <c r="G17" s="108"/>
      <c r="H17" s="108"/>
      <c r="I17" s="204"/>
      <c r="J17" s="205"/>
      <c r="K17" s="169"/>
      <c r="L17" s="5">
        <f t="shared" si="0"/>
        <v>0</v>
      </c>
      <c r="M17" s="99">
        <f t="shared" si="1"/>
        <v>0</v>
      </c>
      <c r="N17" s="54">
        <f t="shared" si="2"/>
        <v>0</v>
      </c>
      <c r="O17" s="54">
        <f t="shared" si="3"/>
        <v>0</v>
      </c>
      <c r="P17" s="54">
        <f t="shared" si="4"/>
        <v>0</v>
      </c>
      <c r="Q17" s="5">
        <f t="shared" si="5"/>
        <v>0</v>
      </c>
    </row>
    <row r="18" spans="1:17" s="53" customFormat="1" ht="25.5">
      <c r="A18" s="66">
        <v>10</v>
      </c>
      <c r="B18" s="2"/>
      <c r="C18" s="120" t="s">
        <v>599</v>
      </c>
      <c r="D18" s="123" t="s">
        <v>601</v>
      </c>
      <c r="E18" s="78" t="s">
        <v>47</v>
      </c>
      <c r="F18" s="79">
        <v>10</v>
      </c>
      <c r="G18" s="108"/>
      <c r="H18" s="108"/>
      <c r="I18" s="204"/>
      <c r="J18" s="205"/>
      <c r="K18" s="169"/>
      <c r="L18" s="5">
        <f t="shared" si="0"/>
        <v>0</v>
      </c>
      <c r="M18" s="99">
        <f t="shared" si="1"/>
        <v>0</v>
      </c>
      <c r="N18" s="54">
        <f t="shared" si="2"/>
        <v>0</v>
      </c>
      <c r="O18" s="54">
        <f t="shared" si="3"/>
        <v>0</v>
      </c>
      <c r="P18" s="54">
        <f t="shared" si="4"/>
        <v>0</v>
      </c>
      <c r="Q18" s="5">
        <f t="shared" si="5"/>
        <v>0</v>
      </c>
    </row>
    <row r="19" spans="1:17" s="53" customFormat="1" ht="25.5">
      <c r="A19" s="66">
        <v>11</v>
      </c>
      <c r="B19" s="2"/>
      <c r="C19" s="120" t="s">
        <v>599</v>
      </c>
      <c r="D19" s="123" t="s">
        <v>602</v>
      </c>
      <c r="E19" s="78" t="s">
        <v>47</v>
      </c>
      <c r="F19" s="79">
        <v>17</v>
      </c>
      <c r="G19" s="108"/>
      <c r="H19" s="108"/>
      <c r="I19" s="204"/>
      <c r="J19" s="205"/>
      <c r="K19" s="169"/>
      <c r="L19" s="5">
        <f t="shared" si="0"/>
        <v>0</v>
      </c>
      <c r="M19" s="99">
        <f t="shared" si="1"/>
        <v>0</v>
      </c>
      <c r="N19" s="54">
        <f t="shared" si="2"/>
        <v>0</v>
      </c>
      <c r="O19" s="54">
        <f t="shared" si="3"/>
        <v>0</v>
      </c>
      <c r="P19" s="54">
        <f t="shared" si="4"/>
        <v>0</v>
      </c>
      <c r="Q19" s="5">
        <f t="shared" si="5"/>
        <v>0</v>
      </c>
    </row>
    <row r="20" spans="1:17" s="53" customFormat="1" ht="25.5">
      <c r="A20" s="66">
        <v>12</v>
      </c>
      <c r="B20" s="2"/>
      <c r="C20" s="120" t="s">
        <v>599</v>
      </c>
      <c r="D20" s="123" t="s">
        <v>603</v>
      </c>
      <c r="E20" s="78" t="s">
        <v>47</v>
      </c>
      <c r="F20" s="79">
        <v>6</v>
      </c>
      <c r="G20" s="108"/>
      <c r="H20" s="108"/>
      <c r="I20" s="204"/>
      <c r="J20" s="205"/>
      <c r="K20" s="169"/>
      <c r="L20" s="5">
        <f t="shared" si="0"/>
        <v>0</v>
      </c>
      <c r="M20" s="99">
        <f t="shared" si="1"/>
        <v>0</v>
      </c>
      <c r="N20" s="54">
        <f t="shared" si="2"/>
        <v>0</v>
      </c>
      <c r="O20" s="54">
        <f t="shared" si="3"/>
        <v>0</v>
      </c>
      <c r="P20" s="54">
        <f t="shared" si="4"/>
        <v>0</v>
      </c>
      <c r="Q20" s="5">
        <f t="shared" si="5"/>
        <v>0</v>
      </c>
    </row>
    <row r="21" spans="1:17" s="53" customFormat="1" ht="25.5">
      <c r="A21" s="66">
        <v>13</v>
      </c>
      <c r="B21" s="2"/>
      <c r="C21" s="120" t="s">
        <v>599</v>
      </c>
      <c r="D21" s="123" t="s">
        <v>604</v>
      </c>
      <c r="E21" s="78" t="s">
        <v>47</v>
      </c>
      <c r="F21" s="79">
        <v>40</v>
      </c>
      <c r="G21" s="108"/>
      <c r="H21" s="108"/>
      <c r="I21" s="204"/>
      <c r="J21" s="205"/>
      <c r="K21" s="169"/>
      <c r="L21" s="5">
        <f t="shared" si="0"/>
        <v>0</v>
      </c>
      <c r="M21" s="99">
        <f t="shared" si="1"/>
        <v>0</v>
      </c>
      <c r="N21" s="54">
        <f t="shared" si="2"/>
        <v>0</v>
      </c>
      <c r="O21" s="54">
        <f t="shared" si="3"/>
        <v>0</v>
      </c>
      <c r="P21" s="54">
        <f t="shared" si="4"/>
        <v>0</v>
      </c>
      <c r="Q21" s="5">
        <f t="shared" si="5"/>
        <v>0</v>
      </c>
    </row>
    <row r="22" spans="1:17" s="53" customFormat="1" ht="12.75">
      <c r="A22" s="66">
        <v>14</v>
      </c>
      <c r="B22" s="2"/>
      <c r="C22" s="120" t="s">
        <v>605</v>
      </c>
      <c r="D22" s="123" t="s">
        <v>606</v>
      </c>
      <c r="E22" s="78" t="s">
        <v>162</v>
      </c>
      <c r="F22" s="79">
        <v>16</v>
      </c>
      <c r="G22" s="108"/>
      <c r="H22" s="108"/>
      <c r="I22" s="204"/>
      <c r="J22" s="205"/>
      <c r="K22" s="169"/>
      <c r="L22" s="5">
        <f t="shared" si="0"/>
        <v>0</v>
      </c>
      <c r="M22" s="99">
        <f t="shared" si="1"/>
        <v>0</v>
      </c>
      <c r="N22" s="54">
        <f t="shared" si="2"/>
        <v>0</v>
      </c>
      <c r="O22" s="54">
        <f t="shared" si="3"/>
        <v>0</v>
      </c>
      <c r="P22" s="54">
        <f t="shared" si="4"/>
        <v>0</v>
      </c>
      <c r="Q22" s="5">
        <f t="shared" si="5"/>
        <v>0</v>
      </c>
    </row>
    <row r="23" spans="1:17" s="53" customFormat="1" ht="12.75">
      <c r="A23" s="66">
        <v>15</v>
      </c>
      <c r="B23" s="2"/>
      <c r="C23" s="120" t="s">
        <v>605</v>
      </c>
      <c r="D23" s="123" t="s">
        <v>607</v>
      </c>
      <c r="E23" s="78" t="s">
        <v>162</v>
      </c>
      <c r="F23" s="79">
        <v>7</v>
      </c>
      <c r="G23" s="108"/>
      <c r="H23" s="108"/>
      <c r="I23" s="204"/>
      <c r="J23" s="205"/>
      <c r="K23" s="169"/>
      <c r="L23" s="5">
        <f t="shared" si="0"/>
        <v>0</v>
      </c>
      <c r="M23" s="99">
        <f t="shared" si="1"/>
        <v>0</v>
      </c>
      <c r="N23" s="54">
        <f t="shared" si="2"/>
        <v>0</v>
      </c>
      <c r="O23" s="54">
        <f t="shared" si="3"/>
        <v>0</v>
      </c>
      <c r="P23" s="54">
        <f t="shared" si="4"/>
        <v>0</v>
      </c>
      <c r="Q23" s="5">
        <f t="shared" si="5"/>
        <v>0</v>
      </c>
    </row>
    <row r="24" spans="1:17" s="53" customFormat="1" ht="12.75">
      <c r="A24" s="66">
        <v>16</v>
      </c>
      <c r="B24" s="2"/>
      <c r="C24" s="120" t="s">
        <v>605</v>
      </c>
      <c r="D24" s="123" t="s">
        <v>101</v>
      </c>
      <c r="E24" s="78" t="s">
        <v>162</v>
      </c>
      <c r="F24" s="79">
        <v>4</v>
      </c>
      <c r="G24" s="108"/>
      <c r="H24" s="108"/>
      <c r="I24" s="204"/>
      <c r="J24" s="205"/>
      <c r="K24" s="169"/>
      <c r="L24" s="5">
        <f t="shared" si="0"/>
        <v>0</v>
      </c>
      <c r="M24" s="99">
        <f t="shared" si="1"/>
        <v>0</v>
      </c>
      <c r="N24" s="54">
        <f t="shared" si="2"/>
        <v>0</v>
      </c>
      <c r="O24" s="54">
        <f t="shared" si="3"/>
        <v>0</v>
      </c>
      <c r="P24" s="54">
        <f t="shared" si="4"/>
        <v>0</v>
      </c>
      <c r="Q24" s="5">
        <f t="shared" si="5"/>
        <v>0</v>
      </c>
    </row>
    <row r="25" spans="1:17" s="53" customFormat="1" ht="12.75">
      <c r="A25" s="66">
        <v>17</v>
      </c>
      <c r="B25" s="2"/>
      <c r="C25" s="120" t="s">
        <v>605</v>
      </c>
      <c r="D25" s="123" t="s">
        <v>608</v>
      </c>
      <c r="E25" s="78" t="s">
        <v>162</v>
      </c>
      <c r="F25" s="79">
        <v>1</v>
      </c>
      <c r="G25" s="108"/>
      <c r="H25" s="108"/>
      <c r="I25" s="204"/>
      <c r="J25" s="205"/>
      <c r="K25" s="169"/>
      <c r="L25" s="5">
        <f t="shared" si="0"/>
        <v>0</v>
      </c>
      <c r="M25" s="99">
        <f t="shared" si="1"/>
        <v>0</v>
      </c>
      <c r="N25" s="54">
        <f t="shared" si="2"/>
        <v>0</v>
      </c>
      <c r="O25" s="54">
        <f t="shared" si="3"/>
        <v>0</v>
      </c>
      <c r="P25" s="54">
        <f t="shared" si="4"/>
        <v>0</v>
      </c>
      <c r="Q25" s="5">
        <f t="shared" si="5"/>
        <v>0</v>
      </c>
    </row>
    <row r="26" spans="1:17" s="53" customFormat="1" ht="12.75">
      <c r="A26" s="66">
        <v>18</v>
      </c>
      <c r="B26" s="2"/>
      <c r="C26" s="120" t="s">
        <v>605</v>
      </c>
      <c r="D26" s="123" t="s">
        <v>102</v>
      </c>
      <c r="E26" s="78" t="s">
        <v>162</v>
      </c>
      <c r="F26" s="79">
        <v>2</v>
      </c>
      <c r="G26" s="108"/>
      <c r="H26" s="108"/>
      <c r="I26" s="204"/>
      <c r="J26" s="205"/>
      <c r="K26" s="169"/>
      <c r="L26" s="5">
        <f t="shared" si="0"/>
        <v>0</v>
      </c>
      <c r="M26" s="99">
        <f t="shared" si="1"/>
        <v>0</v>
      </c>
      <c r="N26" s="54">
        <f t="shared" si="2"/>
        <v>0</v>
      </c>
      <c r="O26" s="54">
        <f t="shared" si="3"/>
        <v>0</v>
      </c>
      <c r="P26" s="54">
        <f t="shared" si="4"/>
        <v>0</v>
      </c>
      <c r="Q26" s="5">
        <f t="shared" si="5"/>
        <v>0</v>
      </c>
    </row>
    <row r="27" spans="1:17" s="53" customFormat="1" ht="25.5">
      <c r="A27" s="66">
        <v>19</v>
      </c>
      <c r="B27" s="2"/>
      <c r="C27" s="120" t="s">
        <v>609</v>
      </c>
      <c r="D27" s="123"/>
      <c r="E27" s="78" t="s">
        <v>162</v>
      </c>
      <c r="F27" s="79">
        <v>62</v>
      </c>
      <c r="G27" s="108"/>
      <c r="H27" s="108"/>
      <c r="I27" s="204"/>
      <c r="J27" s="205"/>
      <c r="K27" s="169"/>
      <c r="L27" s="5">
        <f t="shared" si="0"/>
        <v>0</v>
      </c>
      <c r="M27" s="99">
        <f t="shared" si="1"/>
        <v>0</v>
      </c>
      <c r="N27" s="54">
        <f t="shared" si="2"/>
        <v>0</v>
      </c>
      <c r="O27" s="54">
        <f t="shared" si="3"/>
        <v>0</v>
      </c>
      <c r="P27" s="54">
        <f t="shared" si="4"/>
        <v>0</v>
      </c>
      <c r="Q27" s="5">
        <f t="shared" si="5"/>
        <v>0</v>
      </c>
    </row>
    <row r="28" spans="1:17" s="53" customFormat="1" ht="12.75">
      <c r="A28" s="66">
        <v>20</v>
      </c>
      <c r="B28" s="2"/>
      <c r="C28" s="120" t="s">
        <v>610</v>
      </c>
      <c r="D28" s="123" t="s">
        <v>606</v>
      </c>
      <c r="E28" s="78" t="s">
        <v>162</v>
      </c>
      <c r="F28" s="79">
        <v>1</v>
      </c>
      <c r="G28" s="108"/>
      <c r="H28" s="108"/>
      <c r="I28" s="204"/>
      <c r="J28" s="205"/>
      <c r="K28" s="169"/>
      <c r="L28" s="5">
        <f t="shared" si="0"/>
        <v>0</v>
      </c>
      <c r="M28" s="99">
        <f t="shared" si="1"/>
        <v>0</v>
      </c>
      <c r="N28" s="54">
        <f t="shared" si="2"/>
        <v>0</v>
      </c>
      <c r="O28" s="54">
        <f t="shared" si="3"/>
        <v>0</v>
      </c>
      <c r="P28" s="54">
        <f t="shared" si="4"/>
        <v>0</v>
      </c>
      <c r="Q28" s="5">
        <f t="shared" si="5"/>
        <v>0</v>
      </c>
    </row>
    <row r="29" spans="1:17" s="53" customFormat="1" ht="25.5">
      <c r="A29" s="66">
        <v>21</v>
      </c>
      <c r="B29" s="2"/>
      <c r="C29" s="120" t="s">
        <v>611</v>
      </c>
      <c r="D29" s="123" t="s">
        <v>101</v>
      </c>
      <c r="E29" s="78" t="s">
        <v>45</v>
      </c>
      <c r="F29" s="79">
        <v>2</v>
      </c>
      <c r="G29" s="108"/>
      <c r="H29" s="108"/>
      <c r="I29" s="204"/>
      <c r="J29" s="205"/>
      <c r="K29" s="169"/>
      <c r="L29" s="5">
        <f t="shared" si="0"/>
        <v>0</v>
      </c>
      <c r="M29" s="99">
        <f t="shared" si="1"/>
        <v>0</v>
      </c>
      <c r="N29" s="54">
        <f t="shared" si="2"/>
        <v>0</v>
      </c>
      <c r="O29" s="54">
        <f t="shared" si="3"/>
        <v>0</v>
      </c>
      <c r="P29" s="54">
        <f t="shared" si="4"/>
        <v>0</v>
      </c>
      <c r="Q29" s="5">
        <f t="shared" si="5"/>
        <v>0</v>
      </c>
    </row>
    <row r="30" spans="1:17" s="53" customFormat="1" ht="25.5">
      <c r="A30" s="66">
        <v>22</v>
      </c>
      <c r="B30" s="2"/>
      <c r="C30" s="120" t="s">
        <v>809</v>
      </c>
      <c r="D30" s="123" t="s">
        <v>607</v>
      </c>
      <c r="E30" s="78" t="s">
        <v>162</v>
      </c>
      <c r="F30" s="79">
        <v>1</v>
      </c>
      <c r="G30" s="108"/>
      <c r="H30" s="108"/>
      <c r="I30" s="241"/>
      <c r="J30" s="205"/>
      <c r="K30" s="242"/>
      <c r="L30" s="5">
        <f aca="true" t="shared" si="6" ref="L30:L35">ROUND(I30+J30+K30,2)</f>
        <v>0</v>
      </c>
      <c r="M30" s="99">
        <f aca="true" t="shared" si="7" ref="M30:M35">ROUND(G30*F30,2)</f>
        <v>0</v>
      </c>
      <c r="N30" s="54">
        <f aca="true" t="shared" si="8" ref="N30:N35">ROUND(I30*F30,2)</f>
        <v>0</v>
      </c>
      <c r="O30" s="54">
        <f aca="true" t="shared" si="9" ref="O30:O35">ROUND(J30*F30,2)</f>
        <v>0</v>
      </c>
      <c r="P30" s="54">
        <f aca="true" t="shared" si="10" ref="P30:P35">ROUND(K30*F30,2)</f>
        <v>0</v>
      </c>
      <c r="Q30" s="5">
        <f aca="true" t="shared" si="11" ref="Q30:Q35">ROUND(N30+O30+P30,2)</f>
        <v>0</v>
      </c>
    </row>
    <row r="31" spans="1:17" s="53" customFormat="1" ht="12.75">
      <c r="A31" s="66">
        <v>23</v>
      </c>
      <c r="B31" s="2"/>
      <c r="C31" s="120" t="s">
        <v>612</v>
      </c>
      <c r="D31" s="123" t="s">
        <v>101</v>
      </c>
      <c r="E31" s="78" t="s">
        <v>162</v>
      </c>
      <c r="F31" s="79">
        <v>1</v>
      </c>
      <c r="G31" s="108"/>
      <c r="H31" s="108"/>
      <c r="I31" s="80"/>
      <c r="J31" s="205"/>
      <c r="K31" s="81"/>
      <c r="L31" s="5">
        <f t="shared" si="6"/>
        <v>0</v>
      </c>
      <c r="M31" s="99">
        <f t="shared" si="7"/>
        <v>0</v>
      </c>
      <c r="N31" s="54">
        <f t="shared" si="8"/>
        <v>0</v>
      </c>
      <c r="O31" s="54">
        <f t="shared" si="9"/>
        <v>0</v>
      </c>
      <c r="P31" s="54">
        <f t="shared" si="10"/>
        <v>0</v>
      </c>
      <c r="Q31" s="5">
        <f t="shared" si="11"/>
        <v>0</v>
      </c>
    </row>
    <row r="32" spans="1:17" s="53" customFormat="1" ht="12.75">
      <c r="A32" s="66">
        <v>24</v>
      </c>
      <c r="B32" s="2"/>
      <c r="C32" s="120" t="s">
        <v>613</v>
      </c>
      <c r="D32" s="123" t="s">
        <v>614</v>
      </c>
      <c r="E32" s="78" t="s">
        <v>162</v>
      </c>
      <c r="F32" s="79">
        <v>1</v>
      </c>
      <c r="G32" s="108"/>
      <c r="H32" s="108"/>
      <c r="I32" s="80"/>
      <c r="J32" s="80"/>
      <c r="K32" s="81"/>
      <c r="L32" s="5">
        <f t="shared" si="6"/>
        <v>0</v>
      </c>
      <c r="M32" s="99">
        <f t="shared" si="7"/>
        <v>0</v>
      </c>
      <c r="N32" s="54">
        <f t="shared" si="8"/>
        <v>0</v>
      </c>
      <c r="O32" s="54">
        <f t="shared" si="9"/>
        <v>0</v>
      </c>
      <c r="P32" s="54">
        <f t="shared" si="10"/>
        <v>0</v>
      </c>
      <c r="Q32" s="5">
        <f t="shared" si="11"/>
        <v>0</v>
      </c>
    </row>
    <row r="33" spans="1:17" s="53" customFormat="1" ht="25.5">
      <c r="A33" s="66">
        <v>25</v>
      </c>
      <c r="B33" s="2"/>
      <c r="C33" s="120" t="s">
        <v>615</v>
      </c>
      <c r="D33" s="123"/>
      <c r="E33" s="78" t="s">
        <v>45</v>
      </c>
      <c r="F33" s="79">
        <v>1</v>
      </c>
      <c r="G33" s="108"/>
      <c r="H33" s="108"/>
      <c r="I33" s="80"/>
      <c r="J33" s="80"/>
      <c r="K33" s="81"/>
      <c r="L33" s="5">
        <f t="shared" si="6"/>
        <v>0</v>
      </c>
      <c r="M33" s="99">
        <f t="shared" si="7"/>
        <v>0</v>
      </c>
      <c r="N33" s="54">
        <f t="shared" si="8"/>
        <v>0</v>
      </c>
      <c r="O33" s="54">
        <f t="shared" si="9"/>
        <v>0</v>
      </c>
      <c r="P33" s="54">
        <f t="shared" si="10"/>
        <v>0</v>
      </c>
      <c r="Q33" s="5">
        <f t="shared" si="11"/>
        <v>0</v>
      </c>
    </row>
    <row r="34" spans="1:17" s="53" customFormat="1" ht="12.75">
      <c r="A34" s="66">
        <v>26</v>
      </c>
      <c r="B34" s="2"/>
      <c r="C34" s="120" t="s">
        <v>810</v>
      </c>
      <c r="D34" s="123" t="s">
        <v>811</v>
      </c>
      <c r="E34" s="78" t="s">
        <v>162</v>
      </c>
      <c r="F34" s="79">
        <v>38</v>
      </c>
      <c r="G34" s="108"/>
      <c r="H34" s="108"/>
      <c r="I34" s="80"/>
      <c r="J34" s="80"/>
      <c r="K34" s="81"/>
      <c r="L34" s="5">
        <f t="shared" si="6"/>
        <v>0</v>
      </c>
      <c r="M34" s="99">
        <f t="shared" si="7"/>
        <v>0</v>
      </c>
      <c r="N34" s="54">
        <f t="shared" si="8"/>
        <v>0</v>
      </c>
      <c r="O34" s="54">
        <f t="shared" si="9"/>
        <v>0</v>
      </c>
      <c r="P34" s="54">
        <f t="shared" si="10"/>
        <v>0</v>
      </c>
      <c r="Q34" s="5">
        <f t="shared" si="11"/>
        <v>0</v>
      </c>
    </row>
    <row r="35" spans="1:17" s="53" customFormat="1" ht="38.25">
      <c r="A35" s="66">
        <v>27</v>
      </c>
      <c r="B35" s="2"/>
      <c r="C35" s="120" t="s">
        <v>786</v>
      </c>
      <c r="D35" s="123"/>
      <c r="E35" s="78" t="s">
        <v>45</v>
      </c>
      <c r="F35" s="79">
        <v>1</v>
      </c>
      <c r="G35" s="108"/>
      <c r="H35" s="108"/>
      <c r="I35" s="80"/>
      <c r="J35" s="80"/>
      <c r="K35" s="81"/>
      <c r="L35" s="5">
        <f t="shared" si="6"/>
        <v>0</v>
      </c>
      <c r="M35" s="99">
        <f t="shared" si="7"/>
        <v>0</v>
      </c>
      <c r="N35" s="54">
        <f t="shared" si="8"/>
        <v>0</v>
      </c>
      <c r="O35" s="54">
        <f t="shared" si="9"/>
        <v>0</v>
      </c>
      <c r="P35" s="54">
        <f t="shared" si="10"/>
        <v>0</v>
      </c>
      <c r="Q35" s="5">
        <f t="shared" si="11"/>
        <v>0</v>
      </c>
    </row>
    <row r="36" spans="1:17" s="53" customFormat="1" ht="25.5">
      <c r="A36" s="66">
        <v>28</v>
      </c>
      <c r="B36" s="2"/>
      <c r="C36" s="120" t="s">
        <v>617</v>
      </c>
      <c r="D36" s="123"/>
      <c r="E36" s="78" t="s">
        <v>45</v>
      </c>
      <c r="F36" s="79">
        <v>1</v>
      </c>
      <c r="G36" s="108"/>
      <c r="H36" s="108"/>
      <c r="I36" s="80"/>
      <c r="J36" s="80"/>
      <c r="K36" s="81"/>
      <c r="L36" s="5">
        <f t="shared" si="0"/>
        <v>0</v>
      </c>
      <c r="M36" s="99">
        <f t="shared" si="1"/>
        <v>0</v>
      </c>
      <c r="N36" s="54">
        <f t="shared" si="2"/>
        <v>0</v>
      </c>
      <c r="O36" s="54">
        <f t="shared" si="3"/>
        <v>0</v>
      </c>
      <c r="P36" s="54">
        <f t="shared" si="4"/>
        <v>0</v>
      </c>
      <c r="Q36" s="5">
        <f t="shared" si="5"/>
        <v>0</v>
      </c>
    </row>
    <row r="37" spans="1:17" s="53" customFormat="1" ht="12.75">
      <c r="A37" s="66">
        <v>29</v>
      </c>
      <c r="B37" s="2"/>
      <c r="C37" s="120" t="s">
        <v>812</v>
      </c>
      <c r="D37" s="123"/>
      <c r="E37" s="78" t="s">
        <v>47</v>
      </c>
      <c r="F37" s="79">
        <v>191</v>
      </c>
      <c r="G37" s="108"/>
      <c r="H37" s="108"/>
      <c r="I37" s="204"/>
      <c r="J37" s="205"/>
      <c r="K37" s="169"/>
      <c r="L37" s="5">
        <f>ROUND(I37+J37+K37,2)</f>
        <v>0</v>
      </c>
      <c r="M37" s="99">
        <f>ROUND(G37*F37,2)</f>
        <v>0</v>
      </c>
      <c r="N37" s="54">
        <f>ROUND(I37*F37,2)</f>
        <v>0</v>
      </c>
      <c r="O37" s="54">
        <f>ROUND(J37*F37,2)</f>
        <v>0</v>
      </c>
      <c r="P37" s="54">
        <f>ROUND(K37*F37,2)</f>
        <v>0</v>
      </c>
      <c r="Q37" s="5">
        <f>ROUND(N37+O37+P37,2)</f>
        <v>0</v>
      </c>
    </row>
    <row r="38" spans="1:17" s="53" customFormat="1" ht="25.5">
      <c r="A38" s="66">
        <v>30</v>
      </c>
      <c r="B38" s="2"/>
      <c r="C38" s="119" t="s">
        <v>618</v>
      </c>
      <c r="D38" s="123"/>
      <c r="E38" s="78"/>
      <c r="F38" s="79"/>
      <c r="G38" s="108"/>
      <c r="H38" s="108"/>
      <c r="I38" s="80"/>
      <c r="J38" s="80"/>
      <c r="K38" s="81"/>
      <c r="L38" s="5">
        <f>ROUND(I38+J38+K38,2)</f>
        <v>0</v>
      </c>
      <c r="M38" s="99">
        <f>ROUND(G38*F38,2)</f>
        <v>0</v>
      </c>
      <c r="N38" s="54">
        <f>ROUND(I38*F38,2)</f>
        <v>0</v>
      </c>
      <c r="O38" s="54">
        <f>ROUND(J38*F38,2)</f>
        <v>0</v>
      </c>
      <c r="P38" s="54">
        <f>ROUND(K38*F38,2)</f>
        <v>0</v>
      </c>
      <c r="Q38" s="5">
        <f>ROUND(N38+O38+P38,2)</f>
        <v>0</v>
      </c>
    </row>
    <row r="39" spans="1:17" s="53" customFormat="1" ht="12.75">
      <c r="A39" s="66">
        <v>31</v>
      </c>
      <c r="B39" s="2"/>
      <c r="C39" s="120" t="s">
        <v>590</v>
      </c>
      <c r="D39" s="123" t="s">
        <v>591</v>
      </c>
      <c r="E39" s="78" t="s">
        <v>47</v>
      </c>
      <c r="F39" s="79">
        <v>93</v>
      </c>
      <c r="G39" s="108"/>
      <c r="H39" s="108"/>
      <c r="I39" s="204"/>
      <c r="J39" s="205"/>
      <c r="K39" s="169"/>
      <c r="L39" s="5">
        <f>ROUND(I39+J39+K39,2)</f>
        <v>0</v>
      </c>
      <c r="M39" s="99">
        <f>ROUND(G39*F39,2)</f>
        <v>0</v>
      </c>
      <c r="N39" s="54">
        <f>ROUND(I39*F39,2)</f>
        <v>0</v>
      </c>
      <c r="O39" s="54">
        <f>ROUND(J39*F39,2)</f>
        <v>0</v>
      </c>
      <c r="P39" s="54">
        <f>ROUND(K39*F39,2)</f>
        <v>0</v>
      </c>
      <c r="Q39" s="5">
        <f>ROUND(N39+O39+P39,2)</f>
        <v>0</v>
      </c>
    </row>
    <row r="40" spans="1:17" s="53" customFormat="1" ht="12.75">
      <c r="A40" s="66">
        <v>32</v>
      </c>
      <c r="B40" s="2"/>
      <c r="C40" s="120" t="s">
        <v>590</v>
      </c>
      <c r="D40" s="123" t="s">
        <v>592</v>
      </c>
      <c r="E40" s="78" t="s">
        <v>47</v>
      </c>
      <c r="F40" s="79">
        <v>70</v>
      </c>
      <c r="G40" s="108"/>
      <c r="H40" s="108"/>
      <c r="I40" s="204"/>
      <c r="J40" s="205"/>
      <c r="K40" s="169"/>
      <c r="L40" s="5">
        <f>ROUND(I40+J40+K40,2)</f>
        <v>0</v>
      </c>
      <c r="M40" s="99">
        <f>ROUND(G40*F40,2)</f>
        <v>0</v>
      </c>
      <c r="N40" s="54">
        <f>ROUND(I40*F40,2)</f>
        <v>0</v>
      </c>
      <c r="O40" s="54">
        <f>ROUND(J40*F40,2)</f>
        <v>0</v>
      </c>
      <c r="P40" s="54">
        <f>ROUND(K40*F40,2)</f>
        <v>0</v>
      </c>
      <c r="Q40" s="5">
        <f>ROUND(N40+O40+P40,2)</f>
        <v>0</v>
      </c>
    </row>
    <row r="41" spans="1:17" s="53" customFormat="1" ht="12.75">
      <c r="A41" s="66">
        <v>33</v>
      </c>
      <c r="B41" s="2"/>
      <c r="C41" s="120" t="s">
        <v>590</v>
      </c>
      <c r="D41" s="123" t="s">
        <v>593</v>
      </c>
      <c r="E41" s="78" t="s">
        <v>47</v>
      </c>
      <c r="F41" s="79">
        <v>28</v>
      </c>
      <c r="G41" s="108"/>
      <c r="H41" s="108"/>
      <c r="I41" s="204"/>
      <c r="J41" s="205"/>
      <c r="K41" s="169"/>
      <c r="L41" s="5">
        <f>ROUND(I41+J41+K41,2)</f>
        <v>0</v>
      </c>
      <c r="M41" s="99">
        <f>ROUND(G41*F41,2)</f>
        <v>0</v>
      </c>
      <c r="N41" s="54">
        <f>ROUND(I41*F41,2)</f>
        <v>0</v>
      </c>
      <c r="O41" s="54">
        <f>ROUND(J41*F41,2)</f>
        <v>0</v>
      </c>
      <c r="P41" s="54">
        <f>ROUND(K41*F41,2)</f>
        <v>0</v>
      </c>
      <c r="Q41" s="5">
        <f>ROUND(N41+O41+P41,2)</f>
        <v>0</v>
      </c>
    </row>
    <row r="42" spans="1:17" s="53" customFormat="1" ht="12.75">
      <c r="A42" s="66">
        <v>34</v>
      </c>
      <c r="B42" s="2"/>
      <c r="C42" s="120" t="s">
        <v>590</v>
      </c>
      <c r="D42" s="123" t="s">
        <v>594</v>
      </c>
      <c r="E42" s="78" t="s">
        <v>47</v>
      </c>
      <c r="F42" s="79">
        <v>15</v>
      </c>
      <c r="G42" s="108"/>
      <c r="H42" s="108"/>
      <c r="I42" s="204"/>
      <c r="J42" s="205"/>
      <c r="K42" s="169"/>
      <c r="L42" s="5">
        <f t="shared" si="0"/>
        <v>0</v>
      </c>
      <c r="M42" s="99">
        <f t="shared" si="1"/>
        <v>0</v>
      </c>
      <c r="N42" s="54">
        <f t="shared" si="2"/>
        <v>0</v>
      </c>
      <c r="O42" s="54">
        <f t="shared" si="3"/>
        <v>0</v>
      </c>
      <c r="P42" s="54">
        <f t="shared" si="4"/>
        <v>0</v>
      </c>
      <c r="Q42" s="5">
        <f t="shared" si="5"/>
        <v>0</v>
      </c>
    </row>
    <row r="43" spans="1:17" s="53" customFormat="1" ht="25.5">
      <c r="A43" s="66">
        <v>35</v>
      </c>
      <c r="B43" s="2"/>
      <c r="C43" s="120" t="s">
        <v>619</v>
      </c>
      <c r="D43" s="123" t="s">
        <v>620</v>
      </c>
      <c r="E43" s="78" t="s">
        <v>47</v>
      </c>
      <c r="F43" s="79">
        <v>93</v>
      </c>
      <c r="G43" s="108"/>
      <c r="H43" s="108"/>
      <c r="I43" s="204"/>
      <c r="J43" s="205"/>
      <c r="K43" s="169"/>
      <c r="L43" s="5">
        <f t="shared" si="0"/>
        <v>0</v>
      </c>
      <c r="M43" s="99">
        <f t="shared" si="1"/>
        <v>0</v>
      </c>
      <c r="N43" s="54">
        <f t="shared" si="2"/>
        <v>0</v>
      </c>
      <c r="O43" s="54">
        <f t="shared" si="3"/>
        <v>0</v>
      </c>
      <c r="P43" s="54">
        <f t="shared" si="4"/>
        <v>0</v>
      </c>
      <c r="Q43" s="5">
        <f t="shared" si="5"/>
        <v>0</v>
      </c>
    </row>
    <row r="44" spans="1:17" s="53" customFormat="1" ht="25.5">
      <c r="A44" s="66">
        <v>36</v>
      </c>
      <c r="B44" s="2"/>
      <c r="C44" s="120" t="s">
        <v>619</v>
      </c>
      <c r="D44" s="123" t="s">
        <v>621</v>
      </c>
      <c r="E44" s="78" t="s">
        <v>47</v>
      </c>
      <c r="F44" s="79">
        <v>70</v>
      </c>
      <c r="G44" s="108"/>
      <c r="H44" s="108"/>
      <c r="I44" s="204"/>
      <c r="J44" s="205"/>
      <c r="K44" s="169"/>
      <c r="L44" s="5">
        <f t="shared" si="0"/>
        <v>0</v>
      </c>
      <c r="M44" s="99">
        <f t="shared" si="1"/>
        <v>0</v>
      </c>
      <c r="N44" s="54">
        <f t="shared" si="2"/>
        <v>0</v>
      </c>
      <c r="O44" s="54">
        <f t="shared" si="3"/>
        <v>0</v>
      </c>
      <c r="P44" s="54">
        <f t="shared" si="4"/>
        <v>0</v>
      </c>
      <c r="Q44" s="5">
        <f t="shared" si="5"/>
        <v>0</v>
      </c>
    </row>
    <row r="45" spans="1:17" s="53" customFormat="1" ht="25.5">
      <c r="A45" s="66">
        <v>37</v>
      </c>
      <c r="B45" s="2"/>
      <c r="C45" s="120" t="s">
        <v>619</v>
      </c>
      <c r="D45" s="123" t="s">
        <v>622</v>
      </c>
      <c r="E45" s="78" t="s">
        <v>47</v>
      </c>
      <c r="F45" s="79">
        <v>28</v>
      </c>
      <c r="G45" s="108"/>
      <c r="H45" s="108"/>
      <c r="I45" s="204"/>
      <c r="J45" s="205"/>
      <c r="K45" s="169"/>
      <c r="L45" s="5">
        <f t="shared" si="0"/>
        <v>0</v>
      </c>
      <c r="M45" s="99">
        <f t="shared" si="1"/>
        <v>0</v>
      </c>
      <c r="N45" s="54">
        <f t="shared" si="2"/>
        <v>0</v>
      </c>
      <c r="O45" s="54">
        <f t="shared" si="3"/>
        <v>0</v>
      </c>
      <c r="P45" s="54">
        <f t="shared" si="4"/>
        <v>0</v>
      </c>
      <c r="Q45" s="5">
        <f t="shared" si="5"/>
        <v>0</v>
      </c>
    </row>
    <row r="46" spans="1:17" s="53" customFormat="1" ht="25.5">
      <c r="A46" s="66">
        <v>38</v>
      </c>
      <c r="B46" s="2"/>
      <c r="C46" s="120" t="s">
        <v>619</v>
      </c>
      <c r="D46" s="123" t="s">
        <v>623</v>
      </c>
      <c r="E46" s="78" t="s">
        <v>47</v>
      </c>
      <c r="F46" s="79">
        <v>15</v>
      </c>
      <c r="G46" s="108"/>
      <c r="H46" s="108"/>
      <c r="I46" s="204"/>
      <c r="J46" s="205"/>
      <c r="K46" s="169"/>
      <c r="L46" s="5">
        <f t="shared" si="0"/>
        <v>0</v>
      </c>
      <c r="M46" s="99">
        <f t="shared" si="1"/>
        <v>0</v>
      </c>
      <c r="N46" s="54">
        <f t="shared" si="2"/>
        <v>0</v>
      </c>
      <c r="O46" s="54">
        <f t="shared" si="3"/>
        <v>0</v>
      </c>
      <c r="P46" s="54">
        <f t="shared" si="4"/>
        <v>0</v>
      </c>
      <c r="Q46" s="5">
        <f t="shared" si="5"/>
        <v>0</v>
      </c>
    </row>
    <row r="47" spans="1:17" s="53" customFormat="1" ht="12.75">
      <c r="A47" s="66">
        <v>39</v>
      </c>
      <c r="B47" s="2"/>
      <c r="C47" s="120" t="s">
        <v>605</v>
      </c>
      <c r="D47" s="123" t="s">
        <v>606</v>
      </c>
      <c r="E47" s="78" t="s">
        <v>162</v>
      </c>
      <c r="F47" s="79">
        <v>12</v>
      </c>
      <c r="G47" s="108"/>
      <c r="H47" s="108"/>
      <c r="I47" s="204"/>
      <c r="J47" s="205"/>
      <c r="K47" s="169"/>
      <c r="L47" s="5">
        <f t="shared" si="0"/>
        <v>0</v>
      </c>
      <c r="M47" s="99">
        <f t="shared" si="1"/>
        <v>0</v>
      </c>
      <c r="N47" s="54">
        <f t="shared" si="2"/>
        <v>0</v>
      </c>
      <c r="O47" s="54">
        <f t="shared" si="3"/>
        <v>0</v>
      </c>
      <c r="P47" s="54">
        <f t="shared" si="4"/>
        <v>0</v>
      </c>
      <c r="Q47" s="5">
        <f t="shared" si="5"/>
        <v>0</v>
      </c>
    </row>
    <row r="48" spans="1:17" s="53" customFormat="1" ht="12.75">
      <c r="A48" s="66">
        <v>40</v>
      </c>
      <c r="B48" s="2"/>
      <c r="C48" s="120" t="s">
        <v>605</v>
      </c>
      <c r="D48" s="123" t="s">
        <v>607</v>
      </c>
      <c r="E48" s="78" t="s">
        <v>162</v>
      </c>
      <c r="F48" s="79">
        <v>8</v>
      </c>
      <c r="G48" s="108"/>
      <c r="H48" s="108"/>
      <c r="I48" s="204"/>
      <c r="J48" s="205"/>
      <c r="K48" s="169"/>
      <c r="L48" s="5">
        <f t="shared" si="0"/>
        <v>0</v>
      </c>
      <c r="M48" s="99">
        <f t="shared" si="1"/>
        <v>0</v>
      </c>
      <c r="N48" s="54">
        <f t="shared" si="2"/>
        <v>0</v>
      </c>
      <c r="O48" s="54">
        <f t="shared" si="3"/>
        <v>0</v>
      </c>
      <c r="P48" s="54">
        <f t="shared" si="4"/>
        <v>0</v>
      </c>
      <c r="Q48" s="5">
        <f t="shared" si="5"/>
        <v>0</v>
      </c>
    </row>
    <row r="49" spans="1:17" s="53" customFormat="1" ht="12.75">
      <c r="A49" s="66">
        <v>41</v>
      </c>
      <c r="B49" s="2"/>
      <c r="C49" s="120" t="s">
        <v>605</v>
      </c>
      <c r="D49" s="123" t="s">
        <v>101</v>
      </c>
      <c r="E49" s="78" t="s">
        <v>162</v>
      </c>
      <c r="F49" s="79">
        <v>3</v>
      </c>
      <c r="G49" s="108"/>
      <c r="H49" s="108"/>
      <c r="I49" s="204"/>
      <c r="J49" s="205"/>
      <c r="K49" s="169"/>
      <c r="L49" s="5">
        <f t="shared" si="0"/>
        <v>0</v>
      </c>
      <c r="M49" s="99">
        <f t="shared" si="1"/>
        <v>0</v>
      </c>
      <c r="N49" s="54">
        <f t="shared" si="2"/>
        <v>0</v>
      </c>
      <c r="O49" s="54">
        <f t="shared" si="3"/>
        <v>0</v>
      </c>
      <c r="P49" s="54">
        <f t="shared" si="4"/>
        <v>0</v>
      </c>
      <c r="Q49" s="5">
        <f t="shared" si="5"/>
        <v>0</v>
      </c>
    </row>
    <row r="50" spans="1:17" s="53" customFormat="1" ht="12.75">
      <c r="A50" s="66">
        <v>42</v>
      </c>
      <c r="B50" s="2"/>
      <c r="C50" s="120" t="s">
        <v>605</v>
      </c>
      <c r="D50" s="123" t="s">
        <v>608</v>
      </c>
      <c r="E50" s="78" t="s">
        <v>162</v>
      </c>
      <c r="F50" s="79">
        <v>2</v>
      </c>
      <c r="G50" s="108"/>
      <c r="H50" s="108"/>
      <c r="I50" s="204"/>
      <c r="J50" s="205"/>
      <c r="K50" s="169"/>
      <c r="L50" s="5">
        <f t="shared" si="0"/>
        <v>0</v>
      </c>
      <c r="M50" s="99">
        <f t="shared" si="1"/>
        <v>0</v>
      </c>
      <c r="N50" s="54">
        <f t="shared" si="2"/>
        <v>0</v>
      </c>
      <c r="O50" s="54">
        <f t="shared" si="3"/>
        <v>0</v>
      </c>
      <c r="P50" s="54">
        <f t="shared" si="4"/>
        <v>0</v>
      </c>
      <c r="Q50" s="5">
        <f t="shared" si="5"/>
        <v>0</v>
      </c>
    </row>
    <row r="51" spans="1:17" s="53" customFormat="1" ht="12.75">
      <c r="A51" s="66">
        <v>43</v>
      </c>
      <c r="B51" s="2"/>
      <c r="C51" s="120" t="s">
        <v>624</v>
      </c>
      <c r="D51" s="123" t="s">
        <v>607</v>
      </c>
      <c r="E51" s="78" t="s">
        <v>162</v>
      </c>
      <c r="F51" s="79">
        <v>1</v>
      </c>
      <c r="G51" s="108"/>
      <c r="H51" s="108"/>
      <c r="I51" s="80"/>
      <c r="J51" s="80"/>
      <c r="K51" s="81"/>
      <c r="L51" s="5">
        <f t="shared" si="0"/>
        <v>0</v>
      </c>
      <c r="M51" s="99">
        <f t="shared" si="1"/>
        <v>0</v>
      </c>
      <c r="N51" s="54">
        <f t="shared" si="2"/>
        <v>0</v>
      </c>
      <c r="O51" s="54">
        <f t="shared" si="3"/>
        <v>0</v>
      </c>
      <c r="P51" s="54">
        <f t="shared" si="4"/>
        <v>0</v>
      </c>
      <c r="Q51" s="5">
        <f t="shared" si="5"/>
        <v>0</v>
      </c>
    </row>
    <row r="52" spans="1:17" s="53" customFormat="1" ht="25.5">
      <c r="A52" s="66">
        <v>44</v>
      </c>
      <c r="B52" s="2"/>
      <c r="C52" s="120" t="s">
        <v>609</v>
      </c>
      <c r="D52" s="123"/>
      <c r="E52" s="78" t="s">
        <v>162</v>
      </c>
      <c r="F52" s="79">
        <v>37</v>
      </c>
      <c r="G52" s="108"/>
      <c r="H52" s="108"/>
      <c r="I52" s="204"/>
      <c r="J52" s="205"/>
      <c r="K52" s="169"/>
      <c r="L52" s="5">
        <f t="shared" si="0"/>
        <v>0</v>
      </c>
      <c r="M52" s="99">
        <f t="shared" si="1"/>
        <v>0</v>
      </c>
      <c r="N52" s="54">
        <f t="shared" si="2"/>
        <v>0</v>
      </c>
      <c r="O52" s="54">
        <f t="shared" si="3"/>
        <v>0</v>
      </c>
      <c r="P52" s="54">
        <f t="shared" si="4"/>
        <v>0</v>
      </c>
      <c r="Q52" s="5">
        <f t="shared" si="5"/>
        <v>0</v>
      </c>
    </row>
    <row r="53" spans="1:17" s="53" customFormat="1" ht="12.75">
      <c r="A53" s="66">
        <v>45</v>
      </c>
      <c r="B53" s="2"/>
      <c r="C53" s="120" t="s">
        <v>610</v>
      </c>
      <c r="D53" s="123"/>
      <c r="E53" s="78" t="s">
        <v>162</v>
      </c>
      <c r="F53" s="79">
        <v>1</v>
      </c>
      <c r="G53" s="108"/>
      <c r="H53" s="108"/>
      <c r="I53" s="204"/>
      <c r="J53" s="205"/>
      <c r="K53" s="169"/>
      <c r="L53" s="5">
        <f t="shared" si="0"/>
        <v>0</v>
      </c>
      <c r="M53" s="99">
        <f t="shared" si="1"/>
        <v>0</v>
      </c>
      <c r="N53" s="54">
        <f t="shared" si="2"/>
        <v>0</v>
      </c>
      <c r="O53" s="54">
        <f t="shared" si="3"/>
        <v>0</v>
      </c>
      <c r="P53" s="54">
        <f t="shared" si="4"/>
        <v>0</v>
      </c>
      <c r="Q53" s="5">
        <f t="shared" si="5"/>
        <v>0</v>
      </c>
    </row>
    <row r="54" spans="1:17" s="53" customFormat="1" ht="25.5">
      <c r="A54" s="66">
        <v>46</v>
      </c>
      <c r="B54" s="2"/>
      <c r="C54" s="120" t="s">
        <v>625</v>
      </c>
      <c r="D54" s="123" t="s">
        <v>626</v>
      </c>
      <c r="E54" s="78" t="s">
        <v>45</v>
      </c>
      <c r="F54" s="79">
        <v>1</v>
      </c>
      <c r="G54" s="108"/>
      <c r="H54" s="108"/>
      <c r="I54" s="80"/>
      <c r="J54" s="80"/>
      <c r="K54" s="81"/>
      <c r="L54" s="5">
        <f t="shared" si="0"/>
        <v>0</v>
      </c>
      <c r="M54" s="99">
        <f t="shared" si="1"/>
        <v>0</v>
      </c>
      <c r="N54" s="54">
        <f t="shared" si="2"/>
        <v>0</v>
      </c>
      <c r="O54" s="54">
        <f t="shared" si="3"/>
        <v>0</v>
      </c>
      <c r="P54" s="54">
        <f t="shared" si="4"/>
        <v>0</v>
      </c>
      <c r="Q54" s="5">
        <f t="shared" si="5"/>
        <v>0</v>
      </c>
    </row>
    <row r="55" spans="1:17" s="53" customFormat="1" ht="38.25">
      <c r="A55" s="66">
        <v>47</v>
      </c>
      <c r="B55" s="2"/>
      <c r="C55" s="120" t="s">
        <v>786</v>
      </c>
      <c r="D55" s="123"/>
      <c r="E55" s="78" t="s">
        <v>45</v>
      </c>
      <c r="F55" s="79">
        <v>1</v>
      </c>
      <c r="G55" s="108"/>
      <c r="H55" s="108"/>
      <c r="I55" s="80"/>
      <c r="J55" s="80"/>
      <c r="K55" s="81"/>
      <c r="L55" s="5">
        <f t="shared" si="0"/>
        <v>0</v>
      </c>
      <c r="M55" s="99">
        <f t="shared" si="1"/>
        <v>0</v>
      </c>
      <c r="N55" s="54">
        <f t="shared" si="2"/>
        <v>0</v>
      </c>
      <c r="O55" s="54">
        <f t="shared" si="3"/>
        <v>0</v>
      </c>
      <c r="P55" s="54">
        <f t="shared" si="4"/>
        <v>0</v>
      </c>
      <c r="Q55" s="5">
        <f t="shared" si="5"/>
        <v>0</v>
      </c>
    </row>
    <row r="56" spans="1:17" s="53" customFormat="1" ht="25.5">
      <c r="A56" s="66">
        <v>48</v>
      </c>
      <c r="B56" s="2"/>
      <c r="C56" s="120" t="s">
        <v>617</v>
      </c>
      <c r="D56" s="123"/>
      <c r="E56" s="78" t="s">
        <v>45</v>
      </c>
      <c r="F56" s="79">
        <v>1</v>
      </c>
      <c r="G56" s="108"/>
      <c r="H56" s="108"/>
      <c r="I56" s="80"/>
      <c r="J56" s="80"/>
      <c r="K56" s="81"/>
      <c r="L56" s="5">
        <f aca="true" t="shared" si="12" ref="L56:L63">ROUND(I56+J56+K56,2)</f>
        <v>0</v>
      </c>
      <c r="M56" s="99">
        <f aca="true" t="shared" si="13" ref="M56:M63">ROUND(G56*F56,2)</f>
        <v>0</v>
      </c>
      <c r="N56" s="54">
        <f aca="true" t="shared" si="14" ref="N56:N63">ROUND(I56*F56,2)</f>
        <v>0</v>
      </c>
      <c r="O56" s="54">
        <f aca="true" t="shared" si="15" ref="O56:O63">ROUND(J56*F56,2)</f>
        <v>0</v>
      </c>
      <c r="P56" s="54">
        <f aca="true" t="shared" si="16" ref="P56:P63">ROUND(K56*F56,2)</f>
        <v>0</v>
      </c>
      <c r="Q56" s="5">
        <f aca="true" t="shared" si="17" ref="Q56:Q63">ROUND(N56+O56+P56,2)</f>
        <v>0</v>
      </c>
    </row>
    <row r="57" spans="1:17" s="53" customFormat="1" ht="12.75">
      <c r="A57" s="66">
        <v>49</v>
      </c>
      <c r="B57" s="2"/>
      <c r="C57" s="120" t="s">
        <v>812</v>
      </c>
      <c r="D57" s="123"/>
      <c r="E57" s="78" t="s">
        <v>47</v>
      </c>
      <c r="F57" s="79">
        <v>194</v>
      </c>
      <c r="G57" s="108"/>
      <c r="H57" s="108"/>
      <c r="I57" s="204"/>
      <c r="J57" s="205"/>
      <c r="K57" s="169"/>
      <c r="L57" s="5">
        <f t="shared" si="12"/>
        <v>0</v>
      </c>
      <c r="M57" s="99">
        <f t="shared" si="13"/>
        <v>0</v>
      </c>
      <c r="N57" s="54">
        <f t="shared" si="14"/>
        <v>0</v>
      </c>
      <c r="O57" s="54">
        <f t="shared" si="15"/>
        <v>0</v>
      </c>
      <c r="P57" s="54">
        <f t="shared" si="16"/>
        <v>0</v>
      </c>
      <c r="Q57" s="5">
        <f t="shared" si="17"/>
        <v>0</v>
      </c>
    </row>
    <row r="58" spans="1:17" s="53" customFormat="1" ht="12.75">
      <c r="A58" s="66">
        <v>50</v>
      </c>
      <c r="B58" s="2"/>
      <c r="C58" s="119" t="s">
        <v>627</v>
      </c>
      <c r="D58" s="123"/>
      <c r="E58" s="78"/>
      <c r="F58" s="79"/>
      <c r="G58" s="108"/>
      <c r="H58" s="108"/>
      <c r="I58" s="80"/>
      <c r="J58" s="80"/>
      <c r="K58" s="81"/>
      <c r="L58" s="5">
        <f t="shared" si="12"/>
        <v>0</v>
      </c>
      <c r="M58" s="99">
        <f t="shared" si="13"/>
        <v>0</v>
      </c>
      <c r="N58" s="54">
        <f t="shared" si="14"/>
        <v>0</v>
      </c>
      <c r="O58" s="54">
        <f t="shared" si="15"/>
        <v>0</v>
      </c>
      <c r="P58" s="54">
        <f t="shared" si="16"/>
        <v>0</v>
      </c>
      <c r="Q58" s="5">
        <f t="shared" si="17"/>
        <v>0</v>
      </c>
    </row>
    <row r="59" spans="1:17" s="53" customFormat="1" ht="12.75">
      <c r="A59" s="66">
        <v>51</v>
      </c>
      <c r="B59" s="2"/>
      <c r="C59" s="120" t="s">
        <v>628</v>
      </c>
      <c r="D59" s="123" t="s">
        <v>629</v>
      </c>
      <c r="E59" s="78" t="s">
        <v>47</v>
      </c>
      <c r="F59" s="79">
        <v>103</v>
      </c>
      <c r="G59" s="108"/>
      <c r="H59" s="108"/>
      <c r="I59" s="204"/>
      <c r="J59" s="205"/>
      <c r="K59" s="169"/>
      <c r="L59" s="5">
        <f t="shared" si="12"/>
        <v>0</v>
      </c>
      <c r="M59" s="99">
        <f t="shared" si="13"/>
        <v>0</v>
      </c>
      <c r="N59" s="54">
        <f t="shared" si="14"/>
        <v>0</v>
      </c>
      <c r="O59" s="54">
        <f t="shared" si="15"/>
        <v>0</v>
      </c>
      <c r="P59" s="54">
        <f t="shared" si="16"/>
        <v>0</v>
      </c>
      <c r="Q59" s="5">
        <f t="shared" si="17"/>
        <v>0</v>
      </c>
    </row>
    <row r="60" spans="1:17" s="53" customFormat="1" ht="12.75">
      <c r="A60" s="66">
        <v>52</v>
      </c>
      <c r="B60" s="2"/>
      <c r="C60" s="120" t="s">
        <v>628</v>
      </c>
      <c r="D60" s="123" t="s">
        <v>630</v>
      </c>
      <c r="E60" s="78" t="s">
        <v>47</v>
      </c>
      <c r="F60" s="79">
        <v>10</v>
      </c>
      <c r="G60" s="108"/>
      <c r="H60" s="108"/>
      <c r="I60" s="204"/>
      <c r="J60" s="205"/>
      <c r="K60" s="169"/>
      <c r="L60" s="5">
        <f t="shared" si="12"/>
        <v>0</v>
      </c>
      <c r="M60" s="99">
        <f t="shared" si="13"/>
        <v>0</v>
      </c>
      <c r="N60" s="54">
        <f t="shared" si="14"/>
        <v>0</v>
      </c>
      <c r="O60" s="54">
        <f t="shared" si="15"/>
        <v>0</v>
      </c>
      <c r="P60" s="54">
        <f t="shared" si="16"/>
        <v>0</v>
      </c>
      <c r="Q60" s="5">
        <f t="shared" si="17"/>
        <v>0</v>
      </c>
    </row>
    <row r="61" spans="1:17" s="53" customFormat="1" ht="25.5">
      <c r="A61" s="66">
        <v>53</v>
      </c>
      <c r="B61" s="2"/>
      <c r="C61" s="120" t="s">
        <v>631</v>
      </c>
      <c r="D61" s="123"/>
      <c r="E61" s="78" t="s">
        <v>45</v>
      </c>
      <c r="F61" s="79">
        <v>8</v>
      </c>
      <c r="G61" s="108"/>
      <c r="H61" s="108"/>
      <c r="I61" s="80"/>
      <c r="J61" s="80"/>
      <c r="K61" s="81"/>
      <c r="L61" s="5">
        <f t="shared" si="12"/>
        <v>0</v>
      </c>
      <c r="M61" s="99">
        <f t="shared" si="13"/>
        <v>0</v>
      </c>
      <c r="N61" s="54">
        <f t="shared" si="14"/>
        <v>0</v>
      </c>
      <c r="O61" s="54">
        <f t="shared" si="15"/>
        <v>0</v>
      </c>
      <c r="P61" s="54">
        <f t="shared" si="16"/>
        <v>0</v>
      </c>
      <c r="Q61" s="5">
        <f t="shared" si="17"/>
        <v>0</v>
      </c>
    </row>
    <row r="62" spans="1:17" s="53" customFormat="1" ht="25.5">
      <c r="A62" s="66">
        <v>54</v>
      </c>
      <c r="B62" s="2"/>
      <c r="C62" s="120" t="s">
        <v>632</v>
      </c>
      <c r="D62" s="123"/>
      <c r="E62" s="78"/>
      <c r="F62" s="79"/>
      <c r="G62" s="108"/>
      <c r="H62" s="108"/>
      <c r="I62" s="80"/>
      <c r="J62" s="80"/>
      <c r="K62" s="81"/>
      <c r="L62" s="5">
        <f t="shared" si="12"/>
        <v>0</v>
      </c>
      <c r="M62" s="99">
        <f t="shared" si="13"/>
        <v>0</v>
      </c>
      <c r="N62" s="54">
        <f t="shared" si="14"/>
        <v>0</v>
      </c>
      <c r="O62" s="54">
        <f t="shared" si="15"/>
        <v>0</v>
      </c>
      <c r="P62" s="54">
        <f t="shared" si="16"/>
        <v>0</v>
      </c>
      <c r="Q62" s="5">
        <f t="shared" si="17"/>
        <v>0</v>
      </c>
    </row>
    <row r="63" spans="1:17" s="53" customFormat="1" ht="25.5">
      <c r="A63" s="66">
        <v>55</v>
      </c>
      <c r="B63" s="2"/>
      <c r="C63" s="120" t="s">
        <v>633</v>
      </c>
      <c r="D63" s="123"/>
      <c r="E63" s="78"/>
      <c r="F63" s="79"/>
      <c r="G63" s="108"/>
      <c r="H63" s="108"/>
      <c r="I63" s="80"/>
      <c r="J63" s="80"/>
      <c r="K63" s="81"/>
      <c r="L63" s="5">
        <f t="shared" si="12"/>
        <v>0</v>
      </c>
      <c r="M63" s="99">
        <f t="shared" si="13"/>
        <v>0</v>
      </c>
      <c r="N63" s="54">
        <f t="shared" si="14"/>
        <v>0</v>
      </c>
      <c r="O63" s="54">
        <f t="shared" si="15"/>
        <v>0</v>
      </c>
      <c r="P63" s="54">
        <f t="shared" si="16"/>
        <v>0</v>
      </c>
      <c r="Q63" s="5">
        <f t="shared" si="17"/>
        <v>0</v>
      </c>
    </row>
    <row r="64" spans="1:17" s="53" customFormat="1" ht="38.25">
      <c r="A64" s="66">
        <v>56</v>
      </c>
      <c r="B64" s="2"/>
      <c r="C64" s="120" t="s">
        <v>634</v>
      </c>
      <c r="D64" s="123"/>
      <c r="E64" s="78"/>
      <c r="F64" s="79"/>
      <c r="G64" s="108"/>
      <c r="H64" s="108"/>
      <c r="I64" s="80"/>
      <c r="J64" s="80"/>
      <c r="K64" s="81"/>
      <c r="L64" s="5">
        <f t="shared" si="0"/>
        <v>0</v>
      </c>
      <c r="M64" s="99">
        <f t="shared" si="1"/>
        <v>0</v>
      </c>
      <c r="N64" s="54">
        <f t="shared" si="2"/>
        <v>0</v>
      </c>
      <c r="O64" s="54">
        <f t="shared" si="3"/>
        <v>0</v>
      </c>
      <c r="P64" s="54">
        <f t="shared" si="4"/>
        <v>0</v>
      </c>
      <c r="Q64" s="5">
        <f t="shared" si="5"/>
        <v>0</v>
      </c>
    </row>
    <row r="65" spans="1:17" s="53" customFormat="1" ht="25.5">
      <c r="A65" s="66">
        <v>57</v>
      </c>
      <c r="B65" s="2"/>
      <c r="C65" s="120" t="s">
        <v>635</v>
      </c>
      <c r="D65" s="123"/>
      <c r="E65" s="78"/>
      <c r="F65" s="79"/>
      <c r="G65" s="108"/>
      <c r="H65" s="108"/>
      <c r="I65" s="80"/>
      <c r="J65" s="80"/>
      <c r="K65" s="81"/>
      <c r="L65" s="5">
        <f t="shared" si="0"/>
        <v>0</v>
      </c>
      <c r="M65" s="99">
        <f t="shared" si="1"/>
        <v>0</v>
      </c>
      <c r="N65" s="54">
        <f t="shared" si="2"/>
        <v>0</v>
      </c>
      <c r="O65" s="54">
        <f t="shared" si="3"/>
        <v>0</v>
      </c>
      <c r="P65" s="54">
        <f t="shared" si="4"/>
        <v>0</v>
      </c>
      <c r="Q65" s="5">
        <f t="shared" si="5"/>
        <v>0</v>
      </c>
    </row>
    <row r="66" spans="1:17" s="53" customFormat="1" ht="12.75">
      <c r="A66" s="66">
        <v>58</v>
      </c>
      <c r="B66" s="2"/>
      <c r="C66" s="120" t="s">
        <v>636</v>
      </c>
      <c r="D66" s="123"/>
      <c r="E66" s="78"/>
      <c r="F66" s="79"/>
      <c r="G66" s="108"/>
      <c r="H66" s="108"/>
      <c r="I66" s="80"/>
      <c r="J66" s="80"/>
      <c r="K66" s="81"/>
      <c r="L66" s="5">
        <f t="shared" si="0"/>
        <v>0</v>
      </c>
      <c r="M66" s="99">
        <f t="shared" si="1"/>
        <v>0</v>
      </c>
      <c r="N66" s="54">
        <f t="shared" si="2"/>
        <v>0</v>
      </c>
      <c r="O66" s="54">
        <f t="shared" si="3"/>
        <v>0</v>
      </c>
      <c r="P66" s="54">
        <f t="shared" si="4"/>
        <v>0</v>
      </c>
      <c r="Q66" s="5">
        <f t="shared" si="5"/>
        <v>0</v>
      </c>
    </row>
    <row r="67" spans="1:17" s="53" customFormat="1" ht="25.5">
      <c r="A67" s="66">
        <v>59</v>
      </c>
      <c r="B67" s="2"/>
      <c r="C67" s="120" t="s">
        <v>637</v>
      </c>
      <c r="D67" s="123"/>
      <c r="E67" s="78"/>
      <c r="F67" s="79"/>
      <c r="G67" s="108"/>
      <c r="H67" s="108"/>
      <c r="I67" s="80"/>
      <c r="J67" s="80"/>
      <c r="K67" s="81"/>
      <c r="L67" s="5">
        <f t="shared" si="0"/>
        <v>0</v>
      </c>
      <c r="M67" s="99">
        <f t="shared" si="1"/>
        <v>0</v>
      </c>
      <c r="N67" s="54">
        <f t="shared" si="2"/>
        <v>0</v>
      </c>
      <c r="O67" s="54">
        <f t="shared" si="3"/>
        <v>0</v>
      </c>
      <c r="P67" s="54">
        <f t="shared" si="4"/>
        <v>0</v>
      </c>
      <c r="Q67" s="5">
        <f t="shared" si="5"/>
        <v>0</v>
      </c>
    </row>
    <row r="68" spans="1:17" s="53" customFormat="1" ht="38.25">
      <c r="A68" s="66">
        <v>60</v>
      </c>
      <c r="B68" s="2"/>
      <c r="C68" s="120" t="s">
        <v>786</v>
      </c>
      <c r="D68" s="123"/>
      <c r="E68" s="78"/>
      <c r="F68" s="79"/>
      <c r="G68" s="108"/>
      <c r="H68" s="108"/>
      <c r="I68" s="80"/>
      <c r="J68" s="80"/>
      <c r="K68" s="81"/>
      <c r="L68" s="5">
        <f t="shared" si="0"/>
        <v>0</v>
      </c>
      <c r="M68" s="99">
        <f t="shared" si="1"/>
        <v>0</v>
      </c>
      <c r="N68" s="54">
        <f t="shared" si="2"/>
        <v>0</v>
      </c>
      <c r="O68" s="54">
        <f t="shared" si="3"/>
        <v>0</v>
      </c>
      <c r="P68" s="54">
        <f t="shared" si="4"/>
        <v>0</v>
      </c>
      <c r="Q68" s="5">
        <f t="shared" si="5"/>
        <v>0</v>
      </c>
    </row>
    <row r="69" spans="1:17" s="53" customFormat="1" ht="12.75">
      <c r="A69" s="66">
        <v>61</v>
      </c>
      <c r="B69" s="2"/>
      <c r="C69" s="120" t="s">
        <v>617</v>
      </c>
      <c r="D69" s="123"/>
      <c r="E69" s="78"/>
      <c r="F69" s="79"/>
      <c r="G69" s="108"/>
      <c r="H69" s="108"/>
      <c r="I69" s="80"/>
      <c r="J69" s="80"/>
      <c r="K69" s="81"/>
      <c r="L69" s="5">
        <f t="shared" si="0"/>
        <v>0</v>
      </c>
      <c r="M69" s="99">
        <f t="shared" si="1"/>
        <v>0</v>
      </c>
      <c r="N69" s="54">
        <f t="shared" si="2"/>
        <v>0</v>
      </c>
      <c r="O69" s="54">
        <f t="shared" si="3"/>
        <v>0</v>
      </c>
      <c r="P69" s="54">
        <f t="shared" si="4"/>
        <v>0</v>
      </c>
      <c r="Q69" s="5">
        <f t="shared" si="5"/>
        <v>0</v>
      </c>
    </row>
    <row r="70" spans="1:17" s="53" customFormat="1" ht="12.75">
      <c r="A70" s="66">
        <v>62</v>
      </c>
      <c r="B70" s="2"/>
      <c r="C70" s="120" t="s">
        <v>638</v>
      </c>
      <c r="D70" s="123"/>
      <c r="E70" s="78" t="s">
        <v>46</v>
      </c>
      <c r="F70" s="79">
        <v>18.5</v>
      </c>
      <c r="G70" s="108"/>
      <c r="H70" s="108"/>
      <c r="I70" s="80"/>
      <c r="J70" s="80"/>
      <c r="K70" s="81"/>
      <c r="L70" s="5">
        <f t="shared" si="0"/>
        <v>0</v>
      </c>
      <c r="M70" s="99">
        <f t="shared" si="1"/>
        <v>0</v>
      </c>
      <c r="N70" s="54">
        <f t="shared" si="2"/>
        <v>0</v>
      </c>
      <c r="O70" s="54">
        <f t="shared" si="3"/>
        <v>0</v>
      </c>
      <c r="P70" s="54">
        <f t="shared" si="4"/>
        <v>0</v>
      </c>
      <c r="Q70" s="5">
        <f t="shared" si="5"/>
        <v>0</v>
      </c>
    </row>
    <row r="71" spans="1:17" s="53" customFormat="1" ht="25.5">
      <c r="A71" s="66">
        <v>63</v>
      </c>
      <c r="B71" s="2"/>
      <c r="C71" s="119" t="s">
        <v>639</v>
      </c>
      <c r="D71" s="123"/>
      <c r="E71" s="78"/>
      <c r="F71" s="79"/>
      <c r="G71" s="108"/>
      <c r="H71" s="108"/>
      <c r="I71" s="80"/>
      <c r="J71" s="80"/>
      <c r="K71" s="81"/>
      <c r="L71" s="5">
        <f t="shared" si="0"/>
        <v>0</v>
      </c>
      <c r="M71" s="99">
        <f t="shared" si="1"/>
        <v>0</v>
      </c>
      <c r="N71" s="54">
        <f t="shared" si="2"/>
        <v>0</v>
      </c>
      <c r="O71" s="54">
        <f t="shared" si="3"/>
        <v>0</v>
      </c>
      <c r="P71" s="54">
        <f t="shared" si="4"/>
        <v>0</v>
      </c>
      <c r="Q71" s="5">
        <f t="shared" si="5"/>
        <v>0</v>
      </c>
    </row>
    <row r="72" spans="1:17" s="53" customFormat="1" ht="25.5">
      <c r="A72" s="66">
        <v>64</v>
      </c>
      <c r="B72" s="2"/>
      <c r="C72" s="120" t="s">
        <v>640</v>
      </c>
      <c r="D72" s="123"/>
      <c r="E72" s="78" t="s">
        <v>45</v>
      </c>
      <c r="F72" s="79">
        <v>19</v>
      </c>
      <c r="G72" s="108"/>
      <c r="H72" s="108"/>
      <c r="I72" s="80"/>
      <c r="J72" s="80"/>
      <c r="K72" s="81"/>
      <c r="L72" s="5">
        <f t="shared" si="0"/>
        <v>0</v>
      </c>
      <c r="M72" s="99">
        <f t="shared" si="1"/>
        <v>0</v>
      </c>
      <c r="N72" s="54">
        <f t="shared" si="2"/>
        <v>0</v>
      </c>
      <c r="O72" s="54">
        <f t="shared" si="3"/>
        <v>0</v>
      </c>
      <c r="P72" s="54">
        <f t="shared" si="4"/>
        <v>0</v>
      </c>
      <c r="Q72" s="5">
        <f t="shared" si="5"/>
        <v>0</v>
      </c>
    </row>
    <row r="73" spans="1:17" s="53" customFormat="1" ht="25.5">
      <c r="A73" s="66">
        <v>65</v>
      </c>
      <c r="B73" s="2"/>
      <c r="C73" s="120" t="s">
        <v>641</v>
      </c>
      <c r="D73" s="123"/>
      <c r="E73" s="78" t="s">
        <v>45</v>
      </c>
      <c r="F73" s="79">
        <v>6</v>
      </c>
      <c r="G73" s="108"/>
      <c r="H73" s="108"/>
      <c r="I73" s="80"/>
      <c r="J73" s="80"/>
      <c r="K73" s="81"/>
      <c r="L73" s="5">
        <f t="shared" si="0"/>
        <v>0</v>
      </c>
      <c r="M73" s="99">
        <f t="shared" si="1"/>
        <v>0</v>
      </c>
      <c r="N73" s="54">
        <f t="shared" si="2"/>
        <v>0</v>
      </c>
      <c r="O73" s="54">
        <f t="shared" si="3"/>
        <v>0</v>
      </c>
      <c r="P73" s="54">
        <f t="shared" si="4"/>
        <v>0</v>
      </c>
      <c r="Q73" s="5">
        <f t="shared" si="5"/>
        <v>0</v>
      </c>
    </row>
    <row r="74" spans="1:17" s="53" customFormat="1" ht="25.5">
      <c r="A74" s="66">
        <v>66</v>
      </c>
      <c r="B74" s="2"/>
      <c r="C74" s="120" t="s">
        <v>642</v>
      </c>
      <c r="D74" s="123"/>
      <c r="E74" s="78" t="s">
        <v>45</v>
      </c>
      <c r="F74" s="79">
        <v>19</v>
      </c>
      <c r="G74" s="108"/>
      <c r="H74" s="108"/>
      <c r="I74" s="80"/>
      <c r="J74" s="80"/>
      <c r="K74" s="81"/>
      <c r="L74" s="5">
        <f t="shared" si="0"/>
        <v>0</v>
      </c>
      <c r="M74" s="99">
        <f t="shared" si="1"/>
        <v>0</v>
      </c>
      <c r="N74" s="54">
        <f t="shared" si="2"/>
        <v>0</v>
      </c>
      <c r="O74" s="54">
        <f t="shared" si="3"/>
        <v>0</v>
      </c>
      <c r="P74" s="54">
        <f t="shared" si="4"/>
        <v>0</v>
      </c>
      <c r="Q74" s="5">
        <f t="shared" si="5"/>
        <v>0</v>
      </c>
    </row>
    <row r="75" spans="1:17" s="53" customFormat="1" ht="25.5">
      <c r="A75" s="66">
        <v>67</v>
      </c>
      <c r="B75" s="2"/>
      <c r="C75" s="120" t="s">
        <v>643</v>
      </c>
      <c r="D75" s="123"/>
      <c r="E75" s="78" t="s">
        <v>45</v>
      </c>
      <c r="F75" s="79">
        <v>6</v>
      </c>
      <c r="G75" s="108"/>
      <c r="H75" s="108"/>
      <c r="I75" s="80"/>
      <c r="J75" s="80"/>
      <c r="K75" s="81"/>
      <c r="L75" s="5">
        <f t="shared" si="0"/>
        <v>0</v>
      </c>
      <c r="M75" s="99">
        <f t="shared" si="1"/>
        <v>0</v>
      </c>
      <c r="N75" s="54">
        <f t="shared" si="2"/>
        <v>0</v>
      </c>
      <c r="O75" s="54">
        <f t="shared" si="3"/>
        <v>0</v>
      </c>
      <c r="P75" s="54">
        <f t="shared" si="4"/>
        <v>0</v>
      </c>
      <c r="Q75" s="5">
        <f t="shared" si="5"/>
        <v>0</v>
      </c>
    </row>
    <row r="76" spans="1:17" s="53" customFormat="1" ht="25.5">
      <c r="A76" s="66">
        <v>68</v>
      </c>
      <c r="B76" s="2"/>
      <c r="C76" s="120" t="s">
        <v>644</v>
      </c>
      <c r="D76" s="123"/>
      <c r="E76" s="78" t="s">
        <v>45</v>
      </c>
      <c r="F76" s="79">
        <v>2</v>
      </c>
      <c r="G76" s="108"/>
      <c r="H76" s="108"/>
      <c r="I76" s="80"/>
      <c r="J76" s="80"/>
      <c r="K76" s="81"/>
      <c r="L76" s="5">
        <f t="shared" si="0"/>
        <v>0</v>
      </c>
      <c r="M76" s="99">
        <f t="shared" si="1"/>
        <v>0</v>
      </c>
      <c r="N76" s="54">
        <f t="shared" si="2"/>
        <v>0</v>
      </c>
      <c r="O76" s="54">
        <f t="shared" si="3"/>
        <v>0</v>
      </c>
      <c r="P76" s="54">
        <f t="shared" si="4"/>
        <v>0</v>
      </c>
      <c r="Q76" s="5">
        <f t="shared" si="5"/>
        <v>0</v>
      </c>
    </row>
    <row r="77" spans="1:17" s="53" customFormat="1" ht="25.5">
      <c r="A77" s="66">
        <v>69</v>
      </c>
      <c r="B77" s="2"/>
      <c r="C77" s="120" t="s">
        <v>645</v>
      </c>
      <c r="D77" s="123"/>
      <c r="E77" s="78" t="s">
        <v>45</v>
      </c>
      <c r="F77" s="79">
        <v>8</v>
      </c>
      <c r="G77" s="108"/>
      <c r="H77" s="108"/>
      <c r="I77" s="80"/>
      <c r="J77" s="80"/>
      <c r="K77" s="81"/>
      <c r="L77" s="5">
        <f t="shared" si="0"/>
        <v>0</v>
      </c>
      <c r="M77" s="99">
        <f t="shared" si="1"/>
        <v>0</v>
      </c>
      <c r="N77" s="54">
        <f t="shared" si="2"/>
        <v>0</v>
      </c>
      <c r="O77" s="54">
        <f t="shared" si="3"/>
        <v>0</v>
      </c>
      <c r="P77" s="54">
        <f t="shared" si="4"/>
        <v>0</v>
      </c>
      <c r="Q77" s="5">
        <f t="shared" si="5"/>
        <v>0</v>
      </c>
    </row>
    <row r="78" spans="1:17" s="53" customFormat="1" ht="25.5">
      <c r="A78" s="66">
        <v>70</v>
      </c>
      <c r="B78" s="2"/>
      <c r="C78" s="120" t="s">
        <v>646</v>
      </c>
      <c r="D78" s="123"/>
      <c r="E78" s="78" t="s">
        <v>45</v>
      </c>
      <c r="F78" s="79">
        <v>2</v>
      </c>
      <c r="G78" s="108"/>
      <c r="H78" s="108"/>
      <c r="I78" s="80"/>
      <c r="J78" s="80"/>
      <c r="K78" s="81"/>
      <c r="L78" s="5">
        <f t="shared" si="0"/>
        <v>0</v>
      </c>
      <c r="M78" s="99">
        <f t="shared" si="1"/>
        <v>0</v>
      </c>
      <c r="N78" s="54">
        <f t="shared" si="2"/>
        <v>0</v>
      </c>
      <c r="O78" s="54">
        <f t="shared" si="3"/>
        <v>0</v>
      </c>
      <c r="P78" s="54">
        <f t="shared" si="4"/>
        <v>0</v>
      </c>
      <c r="Q78" s="5">
        <f t="shared" si="5"/>
        <v>0</v>
      </c>
    </row>
    <row r="79" spans="1:17" s="53" customFormat="1" ht="12.75">
      <c r="A79" s="66">
        <v>71</v>
      </c>
      <c r="B79" s="2"/>
      <c r="C79" s="119" t="s">
        <v>647</v>
      </c>
      <c r="D79" s="123"/>
      <c r="E79" s="78"/>
      <c r="F79" s="79"/>
      <c r="G79" s="108"/>
      <c r="H79" s="108"/>
      <c r="I79" s="80"/>
      <c r="J79" s="80"/>
      <c r="K79" s="81"/>
      <c r="L79" s="5">
        <f aca="true" t="shared" si="18" ref="L79:L93">ROUND(I79+J79+K79,2)</f>
        <v>0</v>
      </c>
      <c r="M79" s="99">
        <f aca="true" t="shared" si="19" ref="M79:M93">ROUND(G79*F79,2)</f>
        <v>0</v>
      </c>
      <c r="N79" s="54">
        <f aca="true" t="shared" si="20" ref="N79:N93">ROUND(I79*F79,2)</f>
        <v>0</v>
      </c>
      <c r="O79" s="54">
        <f aca="true" t="shared" si="21" ref="O79:O93">ROUND(J79*F79,2)</f>
        <v>0</v>
      </c>
      <c r="P79" s="54">
        <f aca="true" t="shared" si="22" ref="P79:P93">ROUND(K79*F79,2)</f>
        <v>0</v>
      </c>
      <c r="Q79" s="5">
        <f aca="true" t="shared" si="23" ref="Q79:Q93">ROUND(N79+O79+P79,2)</f>
        <v>0</v>
      </c>
    </row>
    <row r="80" spans="1:17" s="53" customFormat="1" ht="25.5">
      <c r="A80" s="66">
        <v>72</v>
      </c>
      <c r="B80" s="2"/>
      <c r="C80" s="120" t="s">
        <v>648</v>
      </c>
      <c r="D80" s="123" t="s">
        <v>664</v>
      </c>
      <c r="E80" s="78" t="s">
        <v>47</v>
      </c>
      <c r="F80" s="79">
        <v>93</v>
      </c>
      <c r="G80" s="108"/>
      <c r="H80" s="108"/>
      <c r="I80" s="204"/>
      <c r="J80" s="206"/>
      <c r="K80" s="206"/>
      <c r="L80" s="5">
        <f t="shared" si="18"/>
        <v>0</v>
      </c>
      <c r="M80" s="99">
        <f t="shared" si="19"/>
        <v>0</v>
      </c>
      <c r="N80" s="54">
        <f t="shared" si="20"/>
        <v>0</v>
      </c>
      <c r="O80" s="54">
        <f t="shared" si="21"/>
        <v>0</v>
      </c>
      <c r="P80" s="54">
        <f t="shared" si="22"/>
        <v>0</v>
      </c>
      <c r="Q80" s="5">
        <f t="shared" si="23"/>
        <v>0</v>
      </c>
    </row>
    <row r="81" spans="1:17" s="53" customFormat="1" ht="25.5">
      <c r="A81" s="66">
        <v>73</v>
      </c>
      <c r="B81" s="2"/>
      <c r="C81" s="120" t="s">
        <v>648</v>
      </c>
      <c r="D81" s="123" t="s">
        <v>654</v>
      </c>
      <c r="E81" s="78" t="s">
        <v>47</v>
      </c>
      <c r="F81" s="79">
        <v>59</v>
      </c>
      <c r="G81" s="108"/>
      <c r="H81" s="108"/>
      <c r="I81" s="204"/>
      <c r="J81" s="206"/>
      <c r="K81" s="206"/>
      <c r="L81" s="5">
        <f t="shared" si="18"/>
        <v>0</v>
      </c>
      <c r="M81" s="99">
        <f t="shared" si="19"/>
        <v>0</v>
      </c>
      <c r="N81" s="54">
        <f t="shared" si="20"/>
        <v>0</v>
      </c>
      <c r="O81" s="54">
        <f t="shared" si="21"/>
        <v>0</v>
      </c>
      <c r="P81" s="54">
        <f t="shared" si="22"/>
        <v>0</v>
      </c>
      <c r="Q81" s="5">
        <f t="shared" si="23"/>
        <v>0</v>
      </c>
    </row>
    <row r="82" spans="1:17" s="53" customFormat="1" ht="25.5">
      <c r="A82" s="66">
        <v>74</v>
      </c>
      <c r="B82" s="2"/>
      <c r="C82" s="120" t="s">
        <v>649</v>
      </c>
      <c r="D82" s="123" t="s">
        <v>650</v>
      </c>
      <c r="E82" s="78" t="s">
        <v>47</v>
      </c>
      <c r="F82" s="79">
        <v>48</v>
      </c>
      <c r="G82" s="108"/>
      <c r="H82" s="108"/>
      <c r="I82" s="204"/>
      <c r="J82" s="169"/>
      <c r="K82" s="169"/>
      <c r="L82" s="5">
        <f t="shared" si="18"/>
        <v>0</v>
      </c>
      <c r="M82" s="99">
        <f t="shared" si="19"/>
        <v>0</v>
      </c>
      <c r="N82" s="54">
        <f t="shared" si="20"/>
        <v>0</v>
      </c>
      <c r="O82" s="54">
        <f t="shared" si="21"/>
        <v>0</v>
      </c>
      <c r="P82" s="54">
        <f t="shared" si="22"/>
        <v>0</v>
      </c>
      <c r="Q82" s="5">
        <f t="shared" si="23"/>
        <v>0</v>
      </c>
    </row>
    <row r="83" spans="1:17" s="53" customFormat="1" ht="12.75">
      <c r="A83" s="66">
        <v>75</v>
      </c>
      <c r="B83" s="2"/>
      <c r="C83" s="120" t="s">
        <v>651</v>
      </c>
      <c r="D83" s="123" t="s">
        <v>653</v>
      </c>
      <c r="E83" s="78" t="s">
        <v>162</v>
      </c>
      <c r="F83" s="79">
        <v>11</v>
      </c>
      <c r="G83" s="108"/>
      <c r="H83" s="108"/>
      <c r="I83" s="204"/>
      <c r="J83" s="207"/>
      <c r="K83" s="207"/>
      <c r="L83" s="5">
        <f t="shared" si="18"/>
        <v>0</v>
      </c>
      <c r="M83" s="99">
        <f t="shared" si="19"/>
        <v>0</v>
      </c>
      <c r="N83" s="54">
        <f t="shared" si="20"/>
        <v>0</v>
      </c>
      <c r="O83" s="54">
        <f t="shared" si="21"/>
        <v>0</v>
      </c>
      <c r="P83" s="54">
        <f t="shared" si="22"/>
        <v>0</v>
      </c>
      <c r="Q83" s="5">
        <f t="shared" si="23"/>
        <v>0</v>
      </c>
    </row>
    <row r="84" spans="1:17" s="53" customFormat="1" ht="12.75">
      <c r="A84" s="66">
        <v>76</v>
      </c>
      <c r="B84" s="2"/>
      <c r="C84" s="120" t="s">
        <v>652</v>
      </c>
      <c r="D84" s="123" t="s">
        <v>653</v>
      </c>
      <c r="E84" s="78" t="s">
        <v>162</v>
      </c>
      <c r="F84" s="79">
        <v>12</v>
      </c>
      <c r="G84" s="108"/>
      <c r="H84" s="108"/>
      <c r="I84" s="204"/>
      <c r="J84" s="169"/>
      <c r="K84" s="169"/>
      <c r="L84" s="5">
        <f t="shared" si="18"/>
        <v>0</v>
      </c>
      <c r="M84" s="99">
        <f t="shared" si="19"/>
        <v>0</v>
      </c>
      <c r="N84" s="54">
        <f t="shared" si="20"/>
        <v>0</v>
      </c>
      <c r="O84" s="54">
        <f t="shared" si="21"/>
        <v>0</v>
      </c>
      <c r="P84" s="54">
        <f t="shared" si="22"/>
        <v>0</v>
      </c>
      <c r="Q84" s="5">
        <f t="shared" si="23"/>
        <v>0</v>
      </c>
    </row>
    <row r="85" spans="1:17" s="53" customFormat="1" ht="12.75">
      <c r="A85" s="66">
        <v>77</v>
      </c>
      <c r="B85" s="2"/>
      <c r="C85" s="120" t="s">
        <v>652</v>
      </c>
      <c r="D85" s="123" t="s">
        <v>654</v>
      </c>
      <c r="E85" s="78" t="s">
        <v>162</v>
      </c>
      <c r="F85" s="79">
        <v>4</v>
      </c>
      <c r="G85" s="108"/>
      <c r="H85" s="108"/>
      <c r="I85" s="204"/>
      <c r="J85" s="169"/>
      <c r="K85" s="169"/>
      <c r="L85" s="5">
        <f t="shared" si="18"/>
        <v>0</v>
      </c>
      <c r="M85" s="99">
        <f t="shared" si="19"/>
        <v>0</v>
      </c>
      <c r="N85" s="54">
        <f t="shared" si="20"/>
        <v>0</v>
      </c>
      <c r="O85" s="54">
        <f t="shared" si="21"/>
        <v>0</v>
      </c>
      <c r="P85" s="54">
        <f t="shared" si="22"/>
        <v>0</v>
      </c>
      <c r="Q85" s="5">
        <f t="shared" si="23"/>
        <v>0</v>
      </c>
    </row>
    <row r="86" spans="1:17" s="53" customFormat="1" ht="12.75">
      <c r="A86" s="66">
        <v>78</v>
      </c>
      <c r="B86" s="2"/>
      <c r="C86" s="120" t="s">
        <v>655</v>
      </c>
      <c r="D86" s="123" t="s">
        <v>653</v>
      </c>
      <c r="E86" s="78" t="s">
        <v>162</v>
      </c>
      <c r="F86" s="79">
        <v>7</v>
      </c>
      <c r="G86" s="108"/>
      <c r="H86" s="108"/>
      <c r="I86" s="204"/>
      <c r="J86" s="169"/>
      <c r="K86" s="169"/>
      <c r="L86" s="5">
        <f t="shared" si="18"/>
        <v>0</v>
      </c>
      <c r="M86" s="99">
        <f t="shared" si="19"/>
        <v>0</v>
      </c>
      <c r="N86" s="54">
        <f t="shared" si="20"/>
        <v>0</v>
      </c>
      <c r="O86" s="54">
        <f t="shared" si="21"/>
        <v>0</v>
      </c>
      <c r="P86" s="54">
        <f t="shared" si="22"/>
        <v>0</v>
      </c>
      <c r="Q86" s="5">
        <f t="shared" si="23"/>
        <v>0</v>
      </c>
    </row>
    <row r="87" spans="1:17" s="53" customFormat="1" ht="12.75">
      <c r="A87" s="66">
        <v>79</v>
      </c>
      <c r="B87" s="2"/>
      <c r="C87" s="120" t="s">
        <v>656</v>
      </c>
      <c r="D87" s="123" t="s">
        <v>653</v>
      </c>
      <c r="E87" s="78" t="s">
        <v>162</v>
      </c>
      <c r="F87" s="79">
        <v>19</v>
      </c>
      <c r="G87" s="108"/>
      <c r="H87" s="108"/>
      <c r="I87" s="204"/>
      <c r="J87" s="169"/>
      <c r="K87" s="169"/>
      <c r="L87" s="5">
        <f t="shared" si="18"/>
        <v>0</v>
      </c>
      <c r="M87" s="99">
        <f t="shared" si="19"/>
        <v>0</v>
      </c>
      <c r="N87" s="54">
        <f t="shared" si="20"/>
        <v>0</v>
      </c>
      <c r="O87" s="54">
        <f t="shared" si="21"/>
        <v>0</v>
      </c>
      <c r="P87" s="54">
        <f t="shared" si="22"/>
        <v>0</v>
      </c>
      <c r="Q87" s="5">
        <f t="shared" si="23"/>
        <v>0</v>
      </c>
    </row>
    <row r="88" spans="1:17" s="53" customFormat="1" ht="12.75">
      <c r="A88" s="66">
        <v>80</v>
      </c>
      <c r="B88" s="2"/>
      <c r="C88" s="120" t="s">
        <v>656</v>
      </c>
      <c r="D88" s="123" t="s">
        <v>654</v>
      </c>
      <c r="E88" s="78" t="s">
        <v>162</v>
      </c>
      <c r="F88" s="79">
        <v>6</v>
      </c>
      <c r="G88" s="108"/>
      <c r="H88" s="108"/>
      <c r="I88" s="204"/>
      <c r="J88" s="169"/>
      <c r="K88" s="169"/>
      <c r="L88" s="5">
        <f t="shared" si="18"/>
        <v>0</v>
      </c>
      <c r="M88" s="99">
        <f t="shared" si="19"/>
        <v>0</v>
      </c>
      <c r="N88" s="54">
        <f t="shared" si="20"/>
        <v>0</v>
      </c>
      <c r="O88" s="54">
        <f t="shared" si="21"/>
        <v>0</v>
      </c>
      <c r="P88" s="54">
        <f t="shared" si="22"/>
        <v>0</v>
      </c>
      <c r="Q88" s="5">
        <f t="shared" si="23"/>
        <v>0</v>
      </c>
    </row>
    <row r="89" spans="1:17" s="53" customFormat="1" ht="12.75">
      <c r="A89" s="66">
        <v>81</v>
      </c>
      <c r="B89" s="2"/>
      <c r="C89" s="120" t="s">
        <v>657</v>
      </c>
      <c r="D89" s="123" t="s">
        <v>658</v>
      </c>
      <c r="E89" s="78" t="s">
        <v>162</v>
      </c>
      <c r="F89" s="79">
        <v>11</v>
      </c>
      <c r="G89" s="108"/>
      <c r="H89" s="108"/>
      <c r="I89" s="80"/>
      <c r="J89" s="80"/>
      <c r="K89" s="81"/>
      <c r="L89" s="5">
        <f t="shared" si="18"/>
        <v>0</v>
      </c>
      <c r="M89" s="99">
        <f t="shared" si="19"/>
        <v>0</v>
      </c>
      <c r="N89" s="54">
        <f t="shared" si="20"/>
        <v>0</v>
      </c>
      <c r="O89" s="54">
        <f t="shared" si="21"/>
        <v>0</v>
      </c>
      <c r="P89" s="54">
        <f t="shared" si="22"/>
        <v>0</v>
      </c>
      <c r="Q89" s="5">
        <f t="shared" si="23"/>
        <v>0</v>
      </c>
    </row>
    <row r="90" spans="1:17" s="53" customFormat="1" ht="12.75">
      <c r="A90" s="66">
        <v>82</v>
      </c>
      <c r="B90" s="2"/>
      <c r="C90" s="120" t="s">
        <v>659</v>
      </c>
      <c r="D90" s="123" t="s">
        <v>653</v>
      </c>
      <c r="E90" s="78" t="s">
        <v>162</v>
      </c>
      <c r="F90" s="79">
        <v>3</v>
      </c>
      <c r="G90" s="108"/>
      <c r="H90" s="108"/>
      <c r="I90" s="204"/>
      <c r="J90" s="169"/>
      <c r="K90" s="169"/>
      <c r="L90" s="5">
        <f t="shared" si="18"/>
        <v>0</v>
      </c>
      <c r="M90" s="99">
        <f t="shared" si="19"/>
        <v>0</v>
      </c>
      <c r="N90" s="54">
        <f t="shared" si="20"/>
        <v>0</v>
      </c>
      <c r="O90" s="54">
        <f t="shared" si="21"/>
        <v>0</v>
      </c>
      <c r="P90" s="54">
        <f t="shared" si="22"/>
        <v>0</v>
      </c>
      <c r="Q90" s="5">
        <f t="shared" si="23"/>
        <v>0</v>
      </c>
    </row>
    <row r="91" spans="1:17" s="53" customFormat="1" ht="12.75">
      <c r="A91" s="66">
        <v>83</v>
      </c>
      <c r="B91" s="2"/>
      <c r="C91" s="120" t="s">
        <v>660</v>
      </c>
      <c r="D91" s="123" t="s">
        <v>661</v>
      </c>
      <c r="E91" s="78" t="s">
        <v>162</v>
      </c>
      <c r="F91" s="79">
        <v>1</v>
      </c>
      <c r="G91" s="108"/>
      <c r="H91" s="108"/>
      <c r="I91" s="80"/>
      <c r="J91" s="80"/>
      <c r="K91" s="81"/>
      <c r="L91" s="5">
        <f t="shared" si="18"/>
        <v>0</v>
      </c>
      <c r="M91" s="99">
        <f t="shared" si="19"/>
        <v>0</v>
      </c>
      <c r="N91" s="54">
        <f t="shared" si="20"/>
        <v>0</v>
      </c>
      <c r="O91" s="54">
        <f t="shared" si="21"/>
        <v>0</v>
      </c>
      <c r="P91" s="54">
        <f t="shared" si="22"/>
        <v>0</v>
      </c>
      <c r="Q91" s="5">
        <f t="shared" si="23"/>
        <v>0</v>
      </c>
    </row>
    <row r="92" spans="1:17" s="53" customFormat="1" ht="25.5">
      <c r="A92" s="66">
        <v>84</v>
      </c>
      <c r="B92" s="2"/>
      <c r="C92" s="120" t="s">
        <v>662</v>
      </c>
      <c r="D92" s="123"/>
      <c r="E92" s="78" t="s">
        <v>663</v>
      </c>
      <c r="F92" s="79">
        <v>3</v>
      </c>
      <c r="G92" s="108"/>
      <c r="H92" s="108"/>
      <c r="I92" s="80"/>
      <c r="J92" s="80"/>
      <c r="K92" s="81"/>
      <c r="L92" s="5">
        <f t="shared" si="18"/>
        <v>0</v>
      </c>
      <c r="M92" s="99">
        <f t="shared" si="19"/>
        <v>0</v>
      </c>
      <c r="N92" s="54">
        <f t="shared" si="20"/>
        <v>0</v>
      </c>
      <c r="O92" s="54">
        <f t="shared" si="21"/>
        <v>0</v>
      </c>
      <c r="P92" s="54">
        <f t="shared" si="22"/>
        <v>0</v>
      </c>
      <c r="Q92" s="5">
        <f t="shared" si="23"/>
        <v>0</v>
      </c>
    </row>
    <row r="93" spans="1:17" s="53" customFormat="1" ht="25.5">
      <c r="A93" s="66">
        <v>85</v>
      </c>
      <c r="B93" s="2"/>
      <c r="C93" s="120" t="s">
        <v>616</v>
      </c>
      <c r="D93" s="123"/>
      <c r="E93" s="78" t="s">
        <v>450</v>
      </c>
      <c r="F93" s="79">
        <v>1</v>
      </c>
      <c r="G93" s="108"/>
      <c r="H93" s="108"/>
      <c r="I93" s="80"/>
      <c r="J93" s="80"/>
      <c r="K93" s="81"/>
      <c r="L93" s="5">
        <f t="shared" si="18"/>
        <v>0</v>
      </c>
      <c r="M93" s="99">
        <f t="shared" si="19"/>
        <v>0</v>
      </c>
      <c r="N93" s="54">
        <f t="shared" si="20"/>
        <v>0</v>
      </c>
      <c r="O93" s="54">
        <f t="shared" si="21"/>
        <v>0</v>
      </c>
      <c r="P93" s="54">
        <f t="shared" si="22"/>
        <v>0</v>
      </c>
      <c r="Q93" s="5">
        <f t="shared" si="23"/>
        <v>0</v>
      </c>
    </row>
    <row r="94" spans="1:17" s="53" customFormat="1" ht="12.75">
      <c r="A94" s="66">
        <v>86</v>
      </c>
      <c r="B94" s="2"/>
      <c r="C94" s="221" t="s">
        <v>792</v>
      </c>
      <c r="D94" s="124"/>
      <c r="E94" s="154"/>
      <c r="F94" s="7"/>
      <c r="G94" s="94"/>
      <c r="H94" s="94"/>
      <c r="I94" s="55"/>
      <c r="J94" s="55"/>
      <c r="K94" s="4"/>
      <c r="L94" s="5">
        <f>ROUND(I94+J94+K94,2)</f>
        <v>0</v>
      </c>
      <c r="M94" s="99">
        <f>ROUND(G94*F94,2)</f>
        <v>0</v>
      </c>
      <c r="N94" s="54">
        <f>ROUND(I94*F94,2)</f>
        <v>0</v>
      </c>
      <c r="O94" s="54">
        <f>ROUND(J94*F94,2)</f>
        <v>0</v>
      </c>
      <c r="P94" s="54">
        <f>ROUND(K94*F94,2)</f>
        <v>0</v>
      </c>
      <c r="Q94" s="5">
        <f>ROUND(N94+O94+P94,2)</f>
        <v>0</v>
      </c>
    </row>
    <row r="95" spans="1:17" s="53" customFormat="1" ht="51">
      <c r="A95" s="66">
        <v>87</v>
      </c>
      <c r="B95" s="2"/>
      <c r="C95" s="222" t="s">
        <v>793</v>
      </c>
      <c r="D95" s="124"/>
      <c r="E95" s="154" t="s">
        <v>450</v>
      </c>
      <c r="F95" s="7">
        <v>1</v>
      </c>
      <c r="G95" s="108"/>
      <c r="H95" s="108"/>
      <c r="I95" s="55"/>
      <c r="J95" s="55"/>
      <c r="K95" s="4"/>
      <c r="L95" s="5">
        <f>ROUND(I95+J95+K95,2)</f>
        <v>0</v>
      </c>
      <c r="M95" s="99">
        <f>ROUND(G95*F95,2)</f>
        <v>0</v>
      </c>
      <c r="N95" s="54">
        <f>ROUND(I95*F95,2)</f>
        <v>0</v>
      </c>
      <c r="O95" s="54">
        <f>ROUND(J95*F95,2)</f>
        <v>0</v>
      </c>
      <c r="P95" s="54">
        <f>ROUND(K95*F95,2)</f>
        <v>0</v>
      </c>
      <c r="Q95" s="5">
        <f>ROUND(N95+O95+P95,2)</f>
        <v>0</v>
      </c>
    </row>
    <row r="96" spans="1:17" s="53" customFormat="1" ht="12.75">
      <c r="A96" s="66"/>
      <c r="B96" s="2"/>
      <c r="C96" s="120"/>
      <c r="D96" s="123"/>
      <c r="E96" s="78"/>
      <c r="F96" s="79"/>
      <c r="G96" s="108"/>
      <c r="H96" s="108"/>
      <c r="I96" s="80"/>
      <c r="J96" s="80"/>
      <c r="K96" s="81"/>
      <c r="L96" s="5">
        <f>ROUND(I96+J96+K96,2)</f>
        <v>0</v>
      </c>
      <c r="M96" s="99">
        <f>ROUND(G96*F96,2)</f>
        <v>0</v>
      </c>
      <c r="N96" s="54">
        <f>ROUND(I96*F96,2)</f>
        <v>0</v>
      </c>
      <c r="O96" s="54">
        <f>ROUND(J96*F96,2)</f>
        <v>0</v>
      </c>
      <c r="P96" s="54">
        <f>ROUND(K96*F96,2)</f>
        <v>0</v>
      </c>
      <c r="Q96" s="5">
        <f>ROUND(N96+O96+P96,2)</f>
        <v>0</v>
      </c>
    </row>
    <row r="97" spans="1:17" s="13" customFormat="1" ht="12.75">
      <c r="A97" s="20"/>
      <c r="B97" s="22"/>
      <c r="C97" s="23" t="s">
        <v>21</v>
      </c>
      <c r="D97" s="24"/>
      <c r="E97" s="22"/>
      <c r="F97" s="24"/>
      <c r="G97" s="96"/>
      <c r="H97" s="96"/>
      <c r="I97" s="24"/>
      <c r="J97" s="24"/>
      <c r="K97" s="24"/>
      <c r="L97" s="24"/>
      <c r="M97" s="100">
        <f>SUM(M9:M96)</f>
        <v>0</v>
      </c>
      <c r="N97" s="25">
        <f>SUM(N9:N96)</f>
        <v>0</v>
      </c>
      <c r="O97" s="25">
        <f>SUM(O9:O96)</f>
        <v>0</v>
      </c>
      <c r="P97" s="25">
        <f>SUM(P9:P96)</f>
        <v>0</v>
      </c>
      <c r="Q97" s="25">
        <f>SUM(Q9:Q96)</f>
        <v>0</v>
      </c>
    </row>
    <row r="98" spans="1:17" s="13" customFormat="1" ht="12.75">
      <c r="A98" s="21"/>
      <c r="B98" s="21"/>
      <c r="C98" s="270" t="s">
        <v>6</v>
      </c>
      <c r="D98" s="276"/>
      <c r="E98" s="276"/>
      <c r="F98" s="276"/>
      <c r="G98" s="276"/>
      <c r="H98" s="276"/>
      <c r="I98" s="276"/>
      <c r="J98" s="276"/>
      <c r="K98" s="276"/>
      <c r="L98" s="35"/>
      <c r="M98" s="101"/>
      <c r="N98" s="26"/>
      <c r="O98" s="26">
        <f>ROUND(O97*L98,2)</f>
        <v>0</v>
      </c>
      <c r="P98" s="26"/>
      <c r="Q98" s="34">
        <f>O98</f>
        <v>0</v>
      </c>
    </row>
    <row r="99" spans="1:17" s="13" customFormat="1" ht="12.75">
      <c r="A99" s="21"/>
      <c r="B99" s="21"/>
      <c r="C99" s="277" t="s">
        <v>22</v>
      </c>
      <c r="D99" s="278"/>
      <c r="E99" s="278"/>
      <c r="F99" s="278"/>
      <c r="G99" s="278"/>
      <c r="H99" s="278"/>
      <c r="I99" s="278"/>
      <c r="J99" s="278"/>
      <c r="K99" s="287"/>
      <c r="L99" s="22"/>
      <c r="M99" s="102">
        <f>M97+M98</f>
        <v>0</v>
      </c>
      <c r="N99" s="27">
        <f>N97+N98</f>
        <v>0</v>
      </c>
      <c r="O99" s="27">
        <f>O97+O98</f>
        <v>0</v>
      </c>
      <c r="P99" s="27">
        <f>P97+P98</f>
        <v>0</v>
      </c>
      <c r="Q99" s="27">
        <f>Q97+Q98</f>
        <v>0</v>
      </c>
    </row>
    <row r="100" spans="1:19" s="13" customFormat="1" ht="12.75">
      <c r="A100" s="28"/>
      <c r="B100" s="28"/>
      <c r="C100" s="28"/>
      <c r="D100" s="125"/>
      <c r="E100" s="28"/>
      <c r="F100" s="28"/>
      <c r="G100" s="109"/>
      <c r="H100" s="97"/>
      <c r="I100" s="30"/>
      <c r="J100" s="30"/>
      <c r="M100" s="97"/>
      <c r="N100" s="30"/>
      <c r="O100" s="30"/>
      <c r="P100" s="30"/>
      <c r="Q100" s="30"/>
      <c r="R100" s="30"/>
      <c r="S100" s="30"/>
    </row>
    <row r="101" spans="1:19" s="13" customFormat="1" ht="12.75">
      <c r="A101" s="28"/>
      <c r="B101" s="28"/>
      <c r="C101" s="28"/>
      <c r="D101" s="125"/>
      <c r="E101" s="28"/>
      <c r="F101" s="28"/>
      <c r="G101" s="109"/>
      <c r="H101" s="97"/>
      <c r="I101" s="30"/>
      <c r="J101" s="30"/>
      <c r="M101" s="97"/>
      <c r="N101" s="30"/>
      <c r="O101" s="30"/>
      <c r="P101" s="30"/>
      <c r="Q101" s="30"/>
      <c r="R101" s="30"/>
      <c r="S101" s="30"/>
    </row>
    <row r="102" spans="1:19" s="13" customFormat="1" ht="12.75">
      <c r="A102" s="28"/>
      <c r="B102" s="28"/>
      <c r="C102" s="28"/>
      <c r="D102" s="125"/>
      <c r="E102" s="28"/>
      <c r="F102" s="28"/>
      <c r="G102" s="109"/>
      <c r="H102" s="97"/>
      <c r="I102" s="30"/>
      <c r="J102" s="30"/>
      <c r="M102" s="97"/>
      <c r="N102" s="30"/>
      <c r="O102" s="30"/>
      <c r="P102" s="30"/>
      <c r="Q102" s="30"/>
      <c r="R102" s="30"/>
      <c r="S102" s="30"/>
    </row>
    <row r="103" spans="1:19" s="13" customFormat="1" ht="12.75">
      <c r="A103" s="28"/>
      <c r="B103" s="28"/>
      <c r="C103" s="28"/>
      <c r="D103" s="125"/>
      <c r="E103" s="28"/>
      <c r="F103" s="28"/>
      <c r="G103" s="109"/>
      <c r="H103" s="97"/>
      <c r="I103" s="30"/>
      <c r="J103" s="30"/>
      <c r="M103" s="97"/>
      <c r="N103" s="30"/>
      <c r="O103" s="30"/>
      <c r="P103" s="30"/>
      <c r="Q103" s="30"/>
      <c r="R103" s="30"/>
      <c r="S103" s="30"/>
    </row>
    <row r="104" spans="1:19" s="13" customFormat="1" ht="12.75">
      <c r="A104" s="28"/>
      <c r="B104" s="28"/>
      <c r="C104" s="28"/>
      <c r="D104" s="125"/>
      <c r="E104" s="28"/>
      <c r="F104" s="28"/>
      <c r="G104" s="109"/>
      <c r="H104" s="97"/>
      <c r="I104" s="30"/>
      <c r="J104" s="30"/>
      <c r="M104" s="97"/>
      <c r="N104" s="30"/>
      <c r="O104" s="30"/>
      <c r="P104" s="30"/>
      <c r="Q104" s="30"/>
      <c r="R104" s="30"/>
      <c r="S104" s="30"/>
    </row>
  </sheetData>
  <sheetProtection/>
  <mergeCells count="11">
    <mergeCell ref="A1:Q1"/>
    <mergeCell ref="A2:Q2"/>
    <mergeCell ref="A7:A8"/>
    <mergeCell ref="B7:B8"/>
    <mergeCell ref="C7:D8"/>
    <mergeCell ref="E7:E8"/>
    <mergeCell ref="F7:F8"/>
    <mergeCell ref="G7:L7"/>
    <mergeCell ref="M7:Q7"/>
    <mergeCell ref="C98:K98"/>
    <mergeCell ref="C99:K99"/>
  </mergeCells>
  <printOptions horizontalCentered="1"/>
  <pageMargins left="0.7086614173228347" right="0.7086614173228347" top="0.47" bottom="0.41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5" zoomScaleNormal="85" zoomScaleSheetLayoutView="85" zoomScalePageLayoutView="0" workbookViewId="0" topLeftCell="A1">
      <selection activeCell="A7" sqref="A7:IV9"/>
    </sheetView>
  </sheetViews>
  <sheetFormatPr defaultColWidth="9.140625" defaultRowHeight="12.75"/>
  <cols>
    <col min="1" max="1" width="3.28125" style="36" customWidth="1"/>
    <col min="2" max="2" width="3.00390625" style="36" customWidth="1"/>
    <col min="3" max="3" width="26.8515625" style="36" customWidth="1"/>
    <col min="4" max="4" width="9.57421875" style="11" customWidth="1"/>
    <col min="5" max="5" width="10.57421875" style="11" customWidth="1"/>
    <col min="6" max="6" width="6.28125" style="36" customWidth="1"/>
    <col min="7" max="7" width="7.7109375" style="36" customWidth="1"/>
    <col min="8" max="8" width="9.28125" style="98" bestFit="1" customWidth="1"/>
    <col min="9" max="9" width="7.7109375" style="98" bestFit="1" customWidth="1"/>
    <col min="10" max="10" width="9.28125" style="36" bestFit="1" customWidth="1"/>
    <col min="11" max="11" width="10.57421875" style="53" customWidth="1"/>
    <col min="12" max="12" width="10.421875" style="36" customWidth="1"/>
    <col min="13" max="13" width="10.28125" style="36" customWidth="1"/>
    <col min="14" max="14" width="9.57421875" style="98" bestFit="1" customWidth="1"/>
    <col min="15" max="15" width="11.8515625" style="36" customWidth="1"/>
    <col min="16" max="16" width="12.00390625" style="36" customWidth="1"/>
    <col min="17" max="17" width="10.421875" style="36" customWidth="1"/>
    <col min="18" max="18" width="12.28125" style="36" customWidth="1"/>
    <col min="19" max="16384" width="9.140625" style="36" customWidth="1"/>
  </cols>
  <sheetData>
    <row r="1" spans="1:23" s="13" customFormat="1" ht="12.75">
      <c r="A1" s="280" t="s">
        <v>818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14"/>
      <c r="T1" s="14"/>
      <c r="U1" s="14"/>
      <c r="V1" s="14"/>
      <c r="W1" s="14"/>
    </row>
    <row r="2" spans="1:18" s="13" customFormat="1" ht="12.75">
      <c r="A2" s="281" t="s">
        <v>60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8" s="13" customFormat="1" ht="12.75">
      <c r="A3" s="15" t="str">
        <f>Visparceltnieciskie!A3</f>
        <v>Būves nosaukums: Maltas 2. vidusskolas ēkas korpusa vienkāršota rekonstrukcija</v>
      </c>
      <c r="B3" s="15"/>
      <c r="C3" s="16"/>
      <c r="D3" s="18"/>
      <c r="E3" s="18"/>
      <c r="F3" s="17"/>
      <c r="G3" s="17"/>
      <c r="H3" s="92"/>
      <c r="I3" s="92"/>
      <c r="J3" s="16"/>
      <c r="K3" s="16"/>
      <c r="L3" s="16"/>
      <c r="M3" s="16"/>
      <c r="N3" s="92"/>
      <c r="O3" s="16"/>
      <c r="P3" s="16"/>
      <c r="Q3" s="16"/>
      <c r="R3" s="16"/>
    </row>
    <row r="4" spans="1:18" s="13" customFormat="1" ht="12.75">
      <c r="A4" s="15" t="str">
        <f>Visparceltnieciskie!A4</f>
        <v>Objekta nosaukums: Maltas 2. vidusskolas ēkas korpusa vienkāršota rekonstrukcija</v>
      </c>
      <c r="B4" s="15"/>
      <c r="C4" s="16"/>
      <c r="D4" s="18"/>
      <c r="E4" s="18"/>
      <c r="F4" s="17"/>
      <c r="G4" s="17"/>
      <c r="H4" s="92"/>
      <c r="I4" s="92"/>
      <c r="J4" s="16"/>
      <c r="K4" s="16"/>
      <c r="L4" s="16"/>
      <c r="M4" s="16"/>
      <c r="N4" s="92"/>
      <c r="O4" s="16"/>
      <c r="P4" s="16"/>
      <c r="Q4" s="16"/>
      <c r="R4" s="16"/>
    </row>
    <row r="5" spans="1:18" s="13" customFormat="1" ht="12.75">
      <c r="A5" s="15" t="str">
        <f>Visparceltnieciskie!A5</f>
        <v>Objekta adrese: Sporta iela 5, Malta, Maltas pag., Rēzeknes nov.</v>
      </c>
      <c r="B5" s="15"/>
      <c r="C5" s="16"/>
      <c r="D5" s="18"/>
      <c r="E5" s="18"/>
      <c r="F5" s="17"/>
      <c r="G5" s="17"/>
      <c r="H5" s="92"/>
      <c r="I5" s="92"/>
      <c r="J5" s="16"/>
      <c r="K5" s="16"/>
      <c r="L5" s="16"/>
      <c r="M5" s="16"/>
      <c r="N5" s="92"/>
      <c r="O5" s="16"/>
      <c r="P5" s="16"/>
      <c r="Q5" s="16"/>
      <c r="R5" s="16"/>
    </row>
    <row r="6" spans="1:18" s="13" customFormat="1" ht="12.75">
      <c r="A6" s="15" t="str">
        <f>Visparceltnieciskie!A6</f>
        <v>Pasūtījuma Nr.: </v>
      </c>
      <c r="B6" s="15"/>
      <c r="C6" s="16"/>
      <c r="D6" s="18"/>
      <c r="E6" s="18"/>
      <c r="F6" s="17"/>
      <c r="G6" s="17"/>
      <c r="H6" s="92"/>
      <c r="I6" s="92"/>
      <c r="J6" s="16"/>
      <c r="K6" s="16"/>
      <c r="L6" s="16"/>
      <c r="M6" s="16"/>
      <c r="N6" s="92"/>
      <c r="O6" s="16"/>
      <c r="P6" s="16"/>
      <c r="Q6" s="16"/>
      <c r="R6" s="16"/>
    </row>
    <row r="7" spans="1:18" s="13" customFormat="1" ht="12.75">
      <c r="A7" s="284" t="s">
        <v>33</v>
      </c>
      <c r="B7" s="284" t="s">
        <v>34</v>
      </c>
      <c r="C7" s="288" t="s">
        <v>28</v>
      </c>
      <c r="D7" s="289"/>
      <c r="E7" s="292"/>
      <c r="F7" s="284" t="s">
        <v>29</v>
      </c>
      <c r="G7" s="286" t="s">
        <v>30</v>
      </c>
      <c r="H7" s="253" t="s">
        <v>35</v>
      </c>
      <c r="I7" s="253"/>
      <c r="J7" s="253"/>
      <c r="K7" s="253"/>
      <c r="L7" s="253"/>
      <c r="M7" s="253"/>
      <c r="N7" s="253" t="s">
        <v>31</v>
      </c>
      <c r="O7" s="253"/>
      <c r="P7" s="253"/>
      <c r="Q7" s="253"/>
      <c r="R7" s="253"/>
    </row>
    <row r="8" spans="1:18" s="13" customFormat="1" ht="63.75">
      <c r="A8" s="285"/>
      <c r="B8" s="285"/>
      <c r="C8" s="290"/>
      <c r="D8" s="291"/>
      <c r="E8" s="293"/>
      <c r="F8" s="285"/>
      <c r="G8" s="286"/>
      <c r="H8" s="93" t="s">
        <v>36</v>
      </c>
      <c r="I8" s="93" t="s">
        <v>37</v>
      </c>
      <c r="J8" s="61" t="s">
        <v>15</v>
      </c>
      <c r="K8" s="61" t="s">
        <v>16</v>
      </c>
      <c r="L8" s="61" t="s">
        <v>17</v>
      </c>
      <c r="M8" s="61" t="s">
        <v>18</v>
      </c>
      <c r="N8" s="93" t="s">
        <v>19</v>
      </c>
      <c r="O8" s="61" t="s">
        <v>15</v>
      </c>
      <c r="P8" s="61" t="s">
        <v>16</v>
      </c>
      <c r="Q8" s="61" t="s">
        <v>17</v>
      </c>
      <c r="R8" s="61" t="s">
        <v>20</v>
      </c>
    </row>
    <row r="9" spans="1:18" s="53" customFormat="1" ht="12.75">
      <c r="A9" s="65"/>
      <c r="B9" s="2"/>
      <c r="C9" s="119" t="s">
        <v>61</v>
      </c>
      <c r="D9" s="121"/>
      <c r="E9" s="122"/>
      <c r="F9" s="78"/>
      <c r="G9" s="79"/>
      <c r="H9" s="108"/>
      <c r="I9" s="108"/>
      <c r="J9" s="80"/>
      <c r="K9" s="80"/>
      <c r="L9" s="81"/>
      <c r="M9" s="5">
        <f>ROUND(J9+K9+L9,2)</f>
        <v>0</v>
      </c>
      <c r="N9" s="99">
        <f>ROUND(H9*G9,2)</f>
        <v>0</v>
      </c>
      <c r="O9" s="54">
        <f>ROUND(J9*G9,2)</f>
        <v>0</v>
      </c>
      <c r="P9" s="54">
        <f>ROUND(K9*G9,2)</f>
        <v>0</v>
      </c>
      <c r="Q9" s="54">
        <f>ROUND(L9*G9,2)</f>
        <v>0</v>
      </c>
      <c r="R9" s="5">
        <f>ROUND(O9+P9+Q9,2)</f>
        <v>0</v>
      </c>
    </row>
    <row r="10" spans="1:18" s="53" customFormat="1" ht="51">
      <c r="A10" s="66">
        <v>1</v>
      </c>
      <c r="B10" s="2"/>
      <c r="C10" s="120" t="s">
        <v>62</v>
      </c>
      <c r="D10" s="123" t="s">
        <v>80</v>
      </c>
      <c r="E10" s="124" t="s">
        <v>110</v>
      </c>
      <c r="F10" s="78" t="s">
        <v>162</v>
      </c>
      <c r="G10" s="79">
        <v>1</v>
      </c>
      <c r="H10" s="108"/>
      <c r="I10" s="108"/>
      <c r="J10" s="80"/>
      <c r="K10" s="80"/>
      <c r="L10" s="81"/>
      <c r="M10" s="5">
        <f>ROUND(J10+K10+L10,2)</f>
        <v>0</v>
      </c>
      <c r="N10" s="99">
        <f>ROUND(H10*G10,2)</f>
        <v>0</v>
      </c>
      <c r="O10" s="54">
        <f>ROUND(J10*G10,2)</f>
        <v>0</v>
      </c>
      <c r="P10" s="54">
        <f>ROUND(K10*G10,2)</f>
        <v>0</v>
      </c>
      <c r="Q10" s="54">
        <f>ROUND(L10*G10,2)</f>
        <v>0</v>
      </c>
      <c r="R10" s="5">
        <f>ROUND(O10+P10+Q10,2)</f>
        <v>0</v>
      </c>
    </row>
    <row r="11" spans="1:18" s="53" customFormat="1" ht="51">
      <c r="A11" s="66">
        <v>2</v>
      </c>
      <c r="B11" s="2"/>
      <c r="C11" s="120" t="s">
        <v>63</v>
      </c>
      <c r="D11" s="123" t="s">
        <v>81</v>
      </c>
      <c r="E11" s="124" t="s">
        <v>110</v>
      </c>
      <c r="F11" s="78" t="s">
        <v>162</v>
      </c>
      <c r="G11" s="79">
        <v>2</v>
      </c>
      <c r="H11" s="108"/>
      <c r="I11" s="108"/>
      <c r="J11" s="80"/>
      <c r="K11" s="80"/>
      <c r="L11" s="81"/>
      <c r="M11" s="5">
        <f aca="true" t="shared" si="0" ref="M11:M51">ROUND(J11+K11+L11,2)</f>
        <v>0</v>
      </c>
      <c r="N11" s="99">
        <f aca="true" t="shared" si="1" ref="N11:N51">ROUND(H11*G11,2)</f>
        <v>0</v>
      </c>
      <c r="O11" s="54">
        <f aca="true" t="shared" si="2" ref="O11:O51">ROUND(J11*G11,2)</f>
        <v>0</v>
      </c>
      <c r="P11" s="54">
        <f aca="true" t="shared" si="3" ref="P11:P51">ROUND(K11*G11,2)</f>
        <v>0</v>
      </c>
      <c r="Q11" s="54">
        <f aca="true" t="shared" si="4" ref="Q11:Q51">ROUND(L11*G11,2)</f>
        <v>0</v>
      </c>
      <c r="R11" s="5">
        <f aca="true" t="shared" si="5" ref="R11:R51">ROUND(O11+P11+Q11,2)</f>
        <v>0</v>
      </c>
    </row>
    <row r="12" spans="1:18" s="53" customFormat="1" ht="51">
      <c r="A12" s="66">
        <v>3</v>
      </c>
      <c r="B12" s="2"/>
      <c r="C12" s="120" t="s">
        <v>63</v>
      </c>
      <c r="D12" s="123" t="s">
        <v>82</v>
      </c>
      <c r="E12" s="124" t="s">
        <v>110</v>
      </c>
      <c r="F12" s="78" t="s">
        <v>162</v>
      </c>
      <c r="G12" s="79">
        <v>10</v>
      </c>
      <c r="H12" s="108"/>
      <c r="I12" s="108"/>
      <c r="J12" s="80"/>
      <c r="K12" s="80"/>
      <c r="L12" s="81"/>
      <c r="M12" s="5">
        <f t="shared" si="0"/>
        <v>0</v>
      </c>
      <c r="N12" s="99">
        <f t="shared" si="1"/>
        <v>0</v>
      </c>
      <c r="O12" s="54">
        <f t="shared" si="2"/>
        <v>0</v>
      </c>
      <c r="P12" s="54">
        <f t="shared" si="3"/>
        <v>0</v>
      </c>
      <c r="Q12" s="54">
        <f t="shared" si="4"/>
        <v>0</v>
      </c>
      <c r="R12" s="5">
        <f t="shared" si="5"/>
        <v>0</v>
      </c>
    </row>
    <row r="13" spans="1:18" s="53" customFormat="1" ht="51">
      <c r="A13" s="66">
        <v>4</v>
      </c>
      <c r="B13" s="2"/>
      <c r="C13" s="120" t="s">
        <v>63</v>
      </c>
      <c r="D13" s="123" t="s">
        <v>83</v>
      </c>
      <c r="E13" s="124" t="s">
        <v>110</v>
      </c>
      <c r="F13" s="78" t="s">
        <v>162</v>
      </c>
      <c r="G13" s="79">
        <v>5</v>
      </c>
      <c r="H13" s="108"/>
      <c r="I13" s="108"/>
      <c r="J13" s="80"/>
      <c r="K13" s="80"/>
      <c r="L13" s="81"/>
      <c r="M13" s="5">
        <f t="shared" si="0"/>
        <v>0</v>
      </c>
      <c r="N13" s="99">
        <f t="shared" si="1"/>
        <v>0</v>
      </c>
      <c r="O13" s="54">
        <f t="shared" si="2"/>
        <v>0</v>
      </c>
      <c r="P13" s="54">
        <f t="shared" si="3"/>
        <v>0</v>
      </c>
      <c r="Q13" s="54">
        <f t="shared" si="4"/>
        <v>0</v>
      </c>
      <c r="R13" s="5">
        <f t="shared" si="5"/>
        <v>0</v>
      </c>
    </row>
    <row r="14" spans="1:18" s="53" customFormat="1" ht="51">
      <c r="A14" s="66">
        <v>5</v>
      </c>
      <c r="B14" s="2"/>
      <c r="C14" s="120" t="s">
        <v>63</v>
      </c>
      <c r="D14" s="123" t="s">
        <v>84</v>
      </c>
      <c r="E14" s="124" t="s">
        <v>110</v>
      </c>
      <c r="F14" s="78" t="s">
        <v>162</v>
      </c>
      <c r="G14" s="79">
        <v>4</v>
      </c>
      <c r="H14" s="108"/>
      <c r="I14" s="108"/>
      <c r="J14" s="80"/>
      <c r="K14" s="80"/>
      <c r="L14" s="81"/>
      <c r="M14" s="5">
        <f t="shared" si="0"/>
        <v>0</v>
      </c>
      <c r="N14" s="99">
        <f t="shared" si="1"/>
        <v>0</v>
      </c>
      <c r="O14" s="54">
        <f t="shared" si="2"/>
        <v>0</v>
      </c>
      <c r="P14" s="54">
        <f t="shared" si="3"/>
        <v>0</v>
      </c>
      <c r="Q14" s="54">
        <f t="shared" si="4"/>
        <v>0</v>
      </c>
      <c r="R14" s="5">
        <f t="shared" si="5"/>
        <v>0</v>
      </c>
    </row>
    <row r="15" spans="1:18" s="53" customFormat="1" ht="51">
      <c r="A15" s="66">
        <v>6</v>
      </c>
      <c r="B15" s="2"/>
      <c r="C15" s="120" t="s">
        <v>63</v>
      </c>
      <c r="D15" s="123" t="s">
        <v>85</v>
      </c>
      <c r="E15" s="124" t="s">
        <v>110</v>
      </c>
      <c r="F15" s="78" t="s">
        <v>162</v>
      </c>
      <c r="G15" s="79">
        <v>2</v>
      </c>
      <c r="H15" s="108"/>
      <c r="I15" s="108"/>
      <c r="J15" s="80"/>
      <c r="K15" s="80"/>
      <c r="L15" s="81"/>
      <c r="M15" s="5">
        <f t="shared" si="0"/>
        <v>0</v>
      </c>
      <c r="N15" s="99">
        <f t="shared" si="1"/>
        <v>0</v>
      </c>
      <c r="O15" s="54">
        <f t="shared" si="2"/>
        <v>0</v>
      </c>
      <c r="P15" s="54">
        <f t="shared" si="3"/>
        <v>0</v>
      </c>
      <c r="Q15" s="54">
        <f t="shared" si="4"/>
        <v>0</v>
      </c>
      <c r="R15" s="5">
        <f t="shared" si="5"/>
        <v>0</v>
      </c>
    </row>
    <row r="16" spans="1:18" s="53" customFormat="1" ht="51">
      <c r="A16" s="66">
        <v>7</v>
      </c>
      <c r="B16" s="2"/>
      <c r="C16" s="120" t="s">
        <v>64</v>
      </c>
      <c r="D16" s="123" t="s">
        <v>86</v>
      </c>
      <c r="E16" s="124" t="s">
        <v>110</v>
      </c>
      <c r="F16" s="78" t="s">
        <v>162</v>
      </c>
      <c r="G16" s="79">
        <v>29</v>
      </c>
      <c r="H16" s="108"/>
      <c r="I16" s="108"/>
      <c r="J16" s="80"/>
      <c r="K16" s="80"/>
      <c r="L16" s="81"/>
      <c r="M16" s="5">
        <f t="shared" si="0"/>
        <v>0</v>
      </c>
      <c r="N16" s="99">
        <f t="shared" si="1"/>
        <v>0</v>
      </c>
      <c r="O16" s="54">
        <f t="shared" si="2"/>
        <v>0</v>
      </c>
      <c r="P16" s="54">
        <f t="shared" si="3"/>
        <v>0</v>
      </c>
      <c r="Q16" s="54">
        <f t="shared" si="4"/>
        <v>0</v>
      </c>
      <c r="R16" s="5">
        <f t="shared" si="5"/>
        <v>0</v>
      </c>
    </row>
    <row r="17" spans="1:18" s="53" customFormat="1" ht="51">
      <c r="A17" s="66">
        <v>8</v>
      </c>
      <c r="B17" s="2"/>
      <c r="C17" s="120" t="s">
        <v>64</v>
      </c>
      <c r="D17" s="123" t="s">
        <v>87</v>
      </c>
      <c r="E17" s="124" t="s">
        <v>110</v>
      </c>
      <c r="F17" s="78" t="s">
        <v>162</v>
      </c>
      <c r="G17" s="79">
        <v>20</v>
      </c>
      <c r="H17" s="108"/>
      <c r="I17" s="108"/>
      <c r="J17" s="80"/>
      <c r="K17" s="80"/>
      <c r="L17" s="81"/>
      <c r="M17" s="5">
        <f t="shared" si="0"/>
        <v>0</v>
      </c>
      <c r="N17" s="99">
        <f t="shared" si="1"/>
        <v>0</v>
      </c>
      <c r="O17" s="54">
        <f t="shared" si="2"/>
        <v>0</v>
      </c>
      <c r="P17" s="54">
        <f t="shared" si="3"/>
        <v>0</v>
      </c>
      <c r="Q17" s="54">
        <f t="shared" si="4"/>
        <v>0</v>
      </c>
      <c r="R17" s="5">
        <f t="shared" si="5"/>
        <v>0</v>
      </c>
    </row>
    <row r="18" spans="1:18" s="53" customFormat="1" ht="51">
      <c r="A18" s="66">
        <v>9</v>
      </c>
      <c r="B18" s="2"/>
      <c r="C18" s="120" t="s">
        <v>64</v>
      </c>
      <c r="D18" s="123" t="s">
        <v>88</v>
      </c>
      <c r="E18" s="124" t="s">
        <v>110</v>
      </c>
      <c r="F18" s="78" t="s">
        <v>162</v>
      </c>
      <c r="G18" s="79">
        <v>13</v>
      </c>
      <c r="H18" s="108"/>
      <c r="I18" s="108"/>
      <c r="J18" s="80"/>
      <c r="K18" s="80"/>
      <c r="L18" s="81"/>
      <c r="M18" s="5">
        <f t="shared" si="0"/>
        <v>0</v>
      </c>
      <c r="N18" s="99">
        <f t="shared" si="1"/>
        <v>0</v>
      </c>
      <c r="O18" s="54">
        <f t="shared" si="2"/>
        <v>0</v>
      </c>
      <c r="P18" s="54">
        <f t="shared" si="3"/>
        <v>0</v>
      </c>
      <c r="Q18" s="54">
        <f t="shared" si="4"/>
        <v>0</v>
      </c>
      <c r="R18" s="5">
        <f t="shared" si="5"/>
        <v>0</v>
      </c>
    </row>
    <row r="19" spans="1:18" s="53" customFormat="1" ht="51">
      <c r="A19" s="66">
        <v>10</v>
      </c>
      <c r="B19" s="2"/>
      <c r="C19" s="120" t="s">
        <v>64</v>
      </c>
      <c r="D19" s="123" t="s">
        <v>89</v>
      </c>
      <c r="E19" s="124" t="s">
        <v>110</v>
      </c>
      <c r="F19" s="78" t="s">
        <v>162</v>
      </c>
      <c r="G19" s="79">
        <v>1</v>
      </c>
      <c r="H19" s="108"/>
      <c r="I19" s="108"/>
      <c r="J19" s="80"/>
      <c r="K19" s="80"/>
      <c r="L19" s="81"/>
      <c r="M19" s="5">
        <f t="shared" si="0"/>
        <v>0</v>
      </c>
      <c r="N19" s="99">
        <f t="shared" si="1"/>
        <v>0</v>
      </c>
      <c r="O19" s="54">
        <f t="shared" si="2"/>
        <v>0</v>
      </c>
      <c r="P19" s="54">
        <f t="shared" si="3"/>
        <v>0</v>
      </c>
      <c r="Q19" s="54">
        <f t="shared" si="4"/>
        <v>0</v>
      </c>
      <c r="R19" s="5">
        <f t="shared" si="5"/>
        <v>0</v>
      </c>
    </row>
    <row r="20" spans="1:18" s="53" customFormat="1" ht="51">
      <c r="A20" s="66">
        <v>11</v>
      </c>
      <c r="B20" s="2"/>
      <c r="C20" s="120" t="s">
        <v>64</v>
      </c>
      <c r="D20" s="123" t="s">
        <v>90</v>
      </c>
      <c r="E20" s="124" t="s">
        <v>110</v>
      </c>
      <c r="F20" s="78" t="s">
        <v>162</v>
      </c>
      <c r="G20" s="79">
        <v>4</v>
      </c>
      <c r="H20" s="108"/>
      <c r="I20" s="108"/>
      <c r="J20" s="80"/>
      <c r="K20" s="80"/>
      <c r="L20" s="81"/>
      <c r="M20" s="5">
        <f t="shared" si="0"/>
        <v>0</v>
      </c>
      <c r="N20" s="99">
        <f t="shared" si="1"/>
        <v>0</v>
      </c>
      <c r="O20" s="54">
        <f t="shared" si="2"/>
        <v>0</v>
      </c>
      <c r="P20" s="54">
        <f t="shared" si="3"/>
        <v>0</v>
      </c>
      <c r="Q20" s="54">
        <f t="shared" si="4"/>
        <v>0</v>
      </c>
      <c r="R20" s="5">
        <f t="shared" si="5"/>
        <v>0</v>
      </c>
    </row>
    <row r="21" spans="1:18" s="53" customFormat="1" ht="51">
      <c r="A21" s="66">
        <v>12</v>
      </c>
      <c r="B21" s="2"/>
      <c r="C21" s="120" t="s">
        <v>64</v>
      </c>
      <c r="D21" s="123" t="s">
        <v>91</v>
      </c>
      <c r="E21" s="124" t="s">
        <v>110</v>
      </c>
      <c r="F21" s="78" t="s">
        <v>162</v>
      </c>
      <c r="G21" s="79">
        <v>2</v>
      </c>
      <c r="H21" s="108"/>
      <c r="I21" s="108"/>
      <c r="J21" s="80"/>
      <c r="K21" s="80"/>
      <c r="L21" s="81"/>
      <c r="M21" s="5">
        <f t="shared" si="0"/>
        <v>0</v>
      </c>
      <c r="N21" s="99">
        <f t="shared" si="1"/>
        <v>0</v>
      </c>
      <c r="O21" s="54">
        <f t="shared" si="2"/>
        <v>0</v>
      </c>
      <c r="P21" s="54">
        <f t="shared" si="3"/>
        <v>0</v>
      </c>
      <c r="Q21" s="54">
        <f t="shared" si="4"/>
        <v>0</v>
      </c>
      <c r="R21" s="5">
        <f t="shared" si="5"/>
        <v>0</v>
      </c>
    </row>
    <row r="22" spans="1:18" s="53" customFormat="1" ht="51">
      <c r="A22" s="66">
        <v>13</v>
      </c>
      <c r="B22" s="2"/>
      <c r="C22" s="120" t="s">
        <v>64</v>
      </c>
      <c r="D22" s="123" t="s">
        <v>92</v>
      </c>
      <c r="E22" s="124" t="s">
        <v>110</v>
      </c>
      <c r="F22" s="78" t="s">
        <v>162</v>
      </c>
      <c r="G22" s="79">
        <v>3</v>
      </c>
      <c r="H22" s="108"/>
      <c r="I22" s="108"/>
      <c r="J22" s="80"/>
      <c r="K22" s="80"/>
      <c r="L22" s="81"/>
      <c r="M22" s="5">
        <f t="shared" si="0"/>
        <v>0</v>
      </c>
      <c r="N22" s="99">
        <f t="shared" si="1"/>
        <v>0</v>
      </c>
      <c r="O22" s="54">
        <f t="shared" si="2"/>
        <v>0</v>
      </c>
      <c r="P22" s="54">
        <f t="shared" si="3"/>
        <v>0</v>
      </c>
      <c r="Q22" s="54">
        <f t="shared" si="4"/>
        <v>0</v>
      </c>
      <c r="R22" s="5">
        <f t="shared" si="5"/>
        <v>0</v>
      </c>
    </row>
    <row r="23" spans="1:18" s="53" customFormat="1" ht="51">
      <c r="A23" s="66">
        <v>14</v>
      </c>
      <c r="B23" s="2"/>
      <c r="C23" s="120" t="s">
        <v>63</v>
      </c>
      <c r="D23" s="123" t="s">
        <v>93</v>
      </c>
      <c r="E23" s="124" t="s">
        <v>110</v>
      </c>
      <c r="F23" s="78" t="s">
        <v>162</v>
      </c>
      <c r="G23" s="79">
        <v>1</v>
      </c>
      <c r="H23" s="108"/>
      <c r="I23" s="108"/>
      <c r="J23" s="80"/>
      <c r="K23" s="80"/>
      <c r="L23" s="81"/>
      <c r="M23" s="5">
        <f t="shared" si="0"/>
        <v>0</v>
      </c>
      <c r="N23" s="99">
        <f t="shared" si="1"/>
        <v>0</v>
      </c>
      <c r="O23" s="54">
        <f t="shared" si="2"/>
        <v>0</v>
      </c>
      <c r="P23" s="54">
        <f t="shared" si="3"/>
        <v>0</v>
      </c>
      <c r="Q23" s="54">
        <f t="shared" si="4"/>
        <v>0</v>
      </c>
      <c r="R23" s="5">
        <f t="shared" si="5"/>
        <v>0</v>
      </c>
    </row>
    <row r="24" spans="1:18" s="53" customFormat="1" ht="51">
      <c r="A24" s="66">
        <v>15</v>
      </c>
      <c r="B24" s="2"/>
      <c r="C24" s="120" t="s">
        <v>63</v>
      </c>
      <c r="D24" s="123" t="s">
        <v>94</v>
      </c>
      <c r="E24" s="124" t="s">
        <v>110</v>
      </c>
      <c r="F24" s="78" t="s">
        <v>162</v>
      </c>
      <c r="G24" s="79">
        <v>4</v>
      </c>
      <c r="H24" s="108"/>
      <c r="I24" s="108"/>
      <c r="J24" s="80"/>
      <c r="K24" s="80"/>
      <c r="L24" s="81"/>
      <c r="M24" s="5">
        <f t="shared" si="0"/>
        <v>0</v>
      </c>
      <c r="N24" s="99">
        <f t="shared" si="1"/>
        <v>0</v>
      </c>
      <c r="O24" s="54">
        <f t="shared" si="2"/>
        <v>0</v>
      </c>
      <c r="P24" s="54">
        <f t="shared" si="3"/>
        <v>0</v>
      </c>
      <c r="Q24" s="54">
        <f t="shared" si="4"/>
        <v>0</v>
      </c>
      <c r="R24" s="5">
        <f t="shared" si="5"/>
        <v>0</v>
      </c>
    </row>
    <row r="25" spans="1:18" s="53" customFormat="1" ht="51">
      <c r="A25" s="66">
        <v>16</v>
      </c>
      <c r="B25" s="2"/>
      <c r="C25" s="120" t="s">
        <v>64</v>
      </c>
      <c r="D25" s="123" t="s">
        <v>95</v>
      </c>
      <c r="E25" s="124" t="s">
        <v>110</v>
      </c>
      <c r="F25" s="78" t="s">
        <v>162</v>
      </c>
      <c r="G25" s="79">
        <v>1</v>
      </c>
      <c r="H25" s="108"/>
      <c r="I25" s="108"/>
      <c r="J25" s="80"/>
      <c r="K25" s="80"/>
      <c r="L25" s="81"/>
      <c r="M25" s="5">
        <f t="shared" si="0"/>
        <v>0</v>
      </c>
      <c r="N25" s="99">
        <f t="shared" si="1"/>
        <v>0</v>
      </c>
      <c r="O25" s="54">
        <f t="shared" si="2"/>
        <v>0</v>
      </c>
      <c r="P25" s="54">
        <f t="shared" si="3"/>
        <v>0</v>
      </c>
      <c r="Q25" s="54">
        <f t="shared" si="4"/>
        <v>0</v>
      </c>
      <c r="R25" s="5">
        <f t="shared" si="5"/>
        <v>0</v>
      </c>
    </row>
    <row r="26" spans="1:18" s="53" customFormat="1" ht="51">
      <c r="A26" s="66">
        <v>17</v>
      </c>
      <c r="B26" s="2"/>
      <c r="C26" s="120" t="s">
        <v>64</v>
      </c>
      <c r="D26" s="123" t="s">
        <v>96</v>
      </c>
      <c r="E26" s="124" t="s">
        <v>110</v>
      </c>
      <c r="F26" s="78" t="s">
        <v>162</v>
      </c>
      <c r="G26" s="79">
        <v>2</v>
      </c>
      <c r="H26" s="108"/>
      <c r="I26" s="108"/>
      <c r="J26" s="80"/>
      <c r="K26" s="80"/>
      <c r="L26" s="81"/>
      <c r="M26" s="5">
        <f t="shared" si="0"/>
        <v>0</v>
      </c>
      <c r="N26" s="99">
        <f t="shared" si="1"/>
        <v>0</v>
      </c>
      <c r="O26" s="54">
        <f t="shared" si="2"/>
        <v>0</v>
      </c>
      <c r="P26" s="54">
        <f t="shared" si="3"/>
        <v>0</v>
      </c>
      <c r="Q26" s="54">
        <f t="shared" si="4"/>
        <v>0</v>
      </c>
      <c r="R26" s="5">
        <f t="shared" si="5"/>
        <v>0</v>
      </c>
    </row>
    <row r="27" spans="1:18" s="53" customFormat="1" ht="38.25">
      <c r="A27" s="66">
        <v>18</v>
      </c>
      <c r="B27" s="2"/>
      <c r="C27" s="120" t="s">
        <v>64</v>
      </c>
      <c r="D27" s="123" t="s">
        <v>97</v>
      </c>
      <c r="E27" s="124" t="s">
        <v>111</v>
      </c>
      <c r="F27" s="78" t="s">
        <v>162</v>
      </c>
      <c r="G27" s="79">
        <v>8</v>
      </c>
      <c r="H27" s="108"/>
      <c r="I27" s="108"/>
      <c r="J27" s="80"/>
      <c r="K27" s="80"/>
      <c r="L27" s="81"/>
      <c r="M27" s="5">
        <f t="shared" si="0"/>
        <v>0</v>
      </c>
      <c r="N27" s="99">
        <f t="shared" si="1"/>
        <v>0</v>
      </c>
      <c r="O27" s="54">
        <f t="shared" si="2"/>
        <v>0</v>
      </c>
      <c r="P27" s="54">
        <f t="shared" si="3"/>
        <v>0</v>
      </c>
      <c r="Q27" s="54">
        <f t="shared" si="4"/>
        <v>0</v>
      </c>
      <c r="R27" s="5">
        <f t="shared" si="5"/>
        <v>0</v>
      </c>
    </row>
    <row r="28" spans="1:18" s="53" customFormat="1" ht="25.5">
      <c r="A28" s="66">
        <v>19</v>
      </c>
      <c r="B28" s="2"/>
      <c r="C28" s="120" t="s">
        <v>65</v>
      </c>
      <c r="D28" s="123" t="s">
        <v>98</v>
      </c>
      <c r="E28" s="124" t="s">
        <v>112</v>
      </c>
      <c r="F28" s="78" t="s">
        <v>162</v>
      </c>
      <c r="G28" s="79">
        <v>112</v>
      </c>
      <c r="H28" s="108"/>
      <c r="I28" s="108"/>
      <c r="J28" s="80"/>
      <c r="K28" s="80"/>
      <c r="L28" s="81"/>
      <c r="M28" s="5">
        <f t="shared" si="0"/>
        <v>0</v>
      </c>
      <c r="N28" s="99">
        <f t="shared" si="1"/>
        <v>0</v>
      </c>
      <c r="O28" s="54">
        <f t="shared" si="2"/>
        <v>0</v>
      </c>
      <c r="P28" s="54">
        <f t="shared" si="3"/>
        <v>0</v>
      </c>
      <c r="Q28" s="54">
        <f t="shared" si="4"/>
        <v>0</v>
      </c>
      <c r="R28" s="5">
        <f t="shared" si="5"/>
        <v>0</v>
      </c>
    </row>
    <row r="29" spans="1:18" s="53" customFormat="1" ht="25.5">
      <c r="A29" s="66">
        <v>20</v>
      </c>
      <c r="B29" s="2"/>
      <c r="C29" s="120" t="s">
        <v>66</v>
      </c>
      <c r="D29" s="123" t="s">
        <v>99</v>
      </c>
      <c r="E29" s="124" t="s">
        <v>112</v>
      </c>
      <c r="F29" s="78" t="s">
        <v>162</v>
      </c>
      <c r="G29" s="79">
        <v>112</v>
      </c>
      <c r="H29" s="108"/>
      <c r="I29" s="108"/>
      <c r="J29" s="80"/>
      <c r="K29" s="80"/>
      <c r="L29" s="81"/>
      <c r="M29" s="5">
        <f t="shared" si="0"/>
        <v>0</v>
      </c>
      <c r="N29" s="99">
        <f t="shared" si="1"/>
        <v>0</v>
      </c>
      <c r="O29" s="54">
        <f t="shared" si="2"/>
        <v>0</v>
      </c>
      <c r="P29" s="54">
        <f t="shared" si="3"/>
        <v>0</v>
      </c>
      <c r="Q29" s="54">
        <f t="shared" si="4"/>
        <v>0</v>
      </c>
      <c r="R29" s="5">
        <f t="shared" si="5"/>
        <v>0</v>
      </c>
    </row>
    <row r="30" spans="1:18" s="53" customFormat="1" ht="38.25">
      <c r="A30" s="66">
        <v>21</v>
      </c>
      <c r="B30" s="2"/>
      <c r="C30" s="120" t="s">
        <v>67</v>
      </c>
      <c r="D30" s="123" t="s">
        <v>100</v>
      </c>
      <c r="E30" s="124" t="s">
        <v>111</v>
      </c>
      <c r="F30" s="78" t="s">
        <v>162</v>
      </c>
      <c r="G30" s="79">
        <v>74</v>
      </c>
      <c r="H30" s="108"/>
      <c r="I30" s="108"/>
      <c r="J30" s="80"/>
      <c r="K30" s="80"/>
      <c r="L30" s="81"/>
      <c r="M30" s="5">
        <f t="shared" si="0"/>
        <v>0</v>
      </c>
      <c r="N30" s="99">
        <f t="shared" si="1"/>
        <v>0</v>
      </c>
      <c r="O30" s="54">
        <f t="shared" si="2"/>
        <v>0</v>
      </c>
      <c r="P30" s="54">
        <f t="shared" si="3"/>
        <v>0</v>
      </c>
      <c r="Q30" s="54">
        <f t="shared" si="4"/>
        <v>0</v>
      </c>
      <c r="R30" s="5">
        <f t="shared" si="5"/>
        <v>0</v>
      </c>
    </row>
    <row r="31" spans="1:18" s="53" customFormat="1" ht="25.5">
      <c r="A31" s="66">
        <v>22</v>
      </c>
      <c r="B31" s="2"/>
      <c r="C31" s="120" t="s">
        <v>689</v>
      </c>
      <c r="D31" s="123" t="s">
        <v>690</v>
      </c>
      <c r="E31" s="124" t="s">
        <v>691</v>
      </c>
      <c r="F31" s="78" t="s">
        <v>162</v>
      </c>
      <c r="G31" s="79">
        <v>74</v>
      </c>
      <c r="H31" s="108"/>
      <c r="I31" s="108"/>
      <c r="J31" s="80"/>
      <c r="K31" s="80"/>
      <c r="L31" s="81"/>
      <c r="M31" s="5">
        <f>ROUND(J31+K31+L31,2)</f>
        <v>0</v>
      </c>
      <c r="N31" s="99">
        <f>ROUND(H31*G31,2)</f>
        <v>0</v>
      </c>
      <c r="O31" s="54">
        <f>ROUND(J31*G31,2)</f>
        <v>0</v>
      </c>
      <c r="P31" s="54">
        <f>ROUND(K31*G31,2)</f>
        <v>0</v>
      </c>
      <c r="Q31" s="54">
        <f>ROUND(L31*G31,2)</f>
        <v>0</v>
      </c>
      <c r="R31" s="5">
        <f>ROUND(O31+P31+Q31,2)</f>
        <v>0</v>
      </c>
    </row>
    <row r="32" spans="1:18" s="53" customFormat="1" ht="25.5">
      <c r="A32" s="66">
        <v>23</v>
      </c>
      <c r="B32" s="2"/>
      <c r="C32" s="120" t="s">
        <v>692</v>
      </c>
      <c r="D32" s="123"/>
      <c r="E32" s="124" t="s">
        <v>112</v>
      </c>
      <c r="F32" s="78" t="s">
        <v>162</v>
      </c>
      <c r="G32" s="79">
        <v>112</v>
      </c>
      <c r="H32" s="108"/>
      <c r="I32" s="108"/>
      <c r="J32" s="80"/>
      <c r="K32" s="80"/>
      <c r="L32" s="81"/>
      <c r="M32" s="5">
        <f>ROUND(J32+K32+L32,2)</f>
        <v>0</v>
      </c>
      <c r="N32" s="99">
        <f>ROUND(H32*G32,2)</f>
        <v>0</v>
      </c>
      <c r="O32" s="54">
        <f>ROUND(J32*G32,2)</f>
        <v>0</v>
      </c>
      <c r="P32" s="54">
        <f>ROUND(K32*G32,2)</f>
        <v>0</v>
      </c>
      <c r="Q32" s="54">
        <f>ROUND(L32*G32,2)</f>
        <v>0</v>
      </c>
      <c r="R32" s="5">
        <f>ROUND(O32+P32+Q32,2)</f>
        <v>0</v>
      </c>
    </row>
    <row r="33" spans="1:18" s="53" customFormat="1" ht="25.5">
      <c r="A33" s="66">
        <v>24</v>
      </c>
      <c r="B33" s="2"/>
      <c r="C33" s="120" t="s">
        <v>68</v>
      </c>
      <c r="D33" s="123" t="s">
        <v>101</v>
      </c>
      <c r="E33" s="124" t="s">
        <v>113</v>
      </c>
      <c r="F33" s="78" t="s">
        <v>162</v>
      </c>
      <c r="G33" s="79">
        <v>2</v>
      </c>
      <c r="H33" s="108"/>
      <c r="I33" s="108"/>
      <c r="J33" s="80"/>
      <c r="K33" s="80"/>
      <c r="L33" s="81"/>
      <c r="M33" s="5">
        <f>ROUND(J33+K33+L33,2)</f>
        <v>0</v>
      </c>
      <c r="N33" s="99">
        <f>ROUND(H33*G33,2)</f>
        <v>0</v>
      </c>
      <c r="O33" s="54">
        <f>ROUND(J33*G33,2)</f>
        <v>0</v>
      </c>
      <c r="P33" s="54">
        <f>ROUND(K33*G33,2)</f>
        <v>0</v>
      </c>
      <c r="Q33" s="54">
        <f>ROUND(L33*G33,2)</f>
        <v>0</v>
      </c>
      <c r="R33" s="5">
        <f>ROUND(O33+P33+Q33,2)</f>
        <v>0</v>
      </c>
    </row>
    <row r="34" spans="1:18" s="53" customFormat="1" ht="25.5">
      <c r="A34" s="66">
        <v>25</v>
      </c>
      <c r="B34" s="2"/>
      <c r="C34" s="120" t="s">
        <v>68</v>
      </c>
      <c r="D34" s="123" t="s">
        <v>102</v>
      </c>
      <c r="E34" s="124" t="s">
        <v>113</v>
      </c>
      <c r="F34" s="78" t="s">
        <v>162</v>
      </c>
      <c r="G34" s="79">
        <v>4</v>
      </c>
      <c r="H34" s="108"/>
      <c r="I34" s="108"/>
      <c r="J34" s="80"/>
      <c r="K34" s="80"/>
      <c r="L34" s="81"/>
      <c r="M34" s="5">
        <f>ROUND(J34+K34+L34,2)</f>
        <v>0</v>
      </c>
      <c r="N34" s="99">
        <f>ROUND(H34*G34,2)</f>
        <v>0</v>
      </c>
      <c r="O34" s="54">
        <f>ROUND(J34*G34,2)</f>
        <v>0</v>
      </c>
      <c r="P34" s="54">
        <f>ROUND(K34*G34,2)</f>
        <v>0</v>
      </c>
      <c r="Q34" s="54">
        <f>ROUND(L34*G34,2)</f>
        <v>0</v>
      </c>
      <c r="R34" s="5">
        <f>ROUND(O34+P34+Q34,2)</f>
        <v>0</v>
      </c>
    </row>
    <row r="35" spans="1:18" s="53" customFormat="1" ht="12.75">
      <c r="A35" s="66">
        <v>26</v>
      </c>
      <c r="B35" s="2"/>
      <c r="C35" s="120" t="s">
        <v>69</v>
      </c>
      <c r="D35" s="123" t="s">
        <v>101</v>
      </c>
      <c r="E35" s="124"/>
      <c r="F35" s="78" t="s">
        <v>162</v>
      </c>
      <c r="G35" s="79">
        <v>2</v>
      </c>
      <c r="H35" s="108"/>
      <c r="I35" s="108"/>
      <c r="J35" s="80"/>
      <c r="K35" s="80"/>
      <c r="L35" s="81"/>
      <c r="M35" s="5">
        <f t="shared" si="0"/>
        <v>0</v>
      </c>
      <c r="N35" s="99">
        <f t="shared" si="1"/>
        <v>0</v>
      </c>
      <c r="O35" s="54">
        <f t="shared" si="2"/>
        <v>0</v>
      </c>
      <c r="P35" s="54">
        <f t="shared" si="3"/>
        <v>0</v>
      </c>
      <c r="Q35" s="54">
        <f t="shared" si="4"/>
        <v>0</v>
      </c>
      <c r="R35" s="5">
        <f t="shared" si="5"/>
        <v>0</v>
      </c>
    </row>
    <row r="36" spans="1:18" s="53" customFormat="1" ht="12.75">
      <c r="A36" s="66">
        <v>27</v>
      </c>
      <c r="B36" s="2"/>
      <c r="C36" s="120" t="s">
        <v>69</v>
      </c>
      <c r="D36" s="123" t="s">
        <v>102</v>
      </c>
      <c r="E36" s="124"/>
      <c r="F36" s="78" t="s">
        <v>162</v>
      </c>
      <c r="G36" s="79">
        <v>4</v>
      </c>
      <c r="H36" s="108"/>
      <c r="I36" s="108"/>
      <c r="J36" s="80"/>
      <c r="K36" s="80"/>
      <c r="L36" s="81"/>
      <c r="M36" s="5">
        <f t="shared" si="0"/>
        <v>0</v>
      </c>
      <c r="N36" s="99">
        <f t="shared" si="1"/>
        <v>0</v>
      </c>
      <c r="O36" s="54">
        <f t="shared" si="2"/>
        <v>0</v>
      </c>
      <c r="P36" s="54">
        <f t="shared" si="3"/>
        <v>0</v>
      </c>
      <c r="Q36" s="54">
        <f t="shared" si="4"/>
        <v>0</v>
      </c>
      <c r="R36" s="5">
        <f t="shared" si="5"/>
        <v>0</v>
      </c>
    </row>
    <row r="37" spans="1:18" s="53" customFormat="1" ht="12.75">
      <c r="A37" s="66">
        <v>28</v>
      </c>
      <c r="B37" s="2"/>
      <c r="C37" s="120" t="s">
        <v>70</v>
      </c>
      <c r="D37" s="123" t="s">
        <v>103</v>
      </c>
      <c r="E37" s="124"/>
      <c r="F37" s="78" t="s">
        <v>47</v>
      </c>
      <c r="G37" s="79">
        <v>860</v>
      </c>
      <c r="H37" s="108"/>
      <c r="I37" s="108"/>
      <c r="J37" s="80"/>
      <c r="K37" s="80"/>
      <c r="L37" s="81"/>
      <c r="M37" s="5">
        <f t="shared" si="0"/>
        <v>0</v>
      </c>
      <c r="N37" s="99">
        <f t="shared" si="1"/>
        <v>0</v>
      </c>
      <c r="O37" s="54">
        <f t="shared" si="2"/>
        <v>0</v>
      </c>
      <c r="P37" s="54">
        <f t="shared" si="3"/>
        <v>0</v>
      </c>
      <c r="Q37" s="54">
        <f t="shared" si="4"/>
        <v>0</v>
      </c>
      <c r="R37" s="5">
        <f t="shared" si="5"/>
        <v>0</v>
      </c>
    </row>
    <row r="38" spans="1:18" s="53" customFormat="1" ht="12.75">
      <c r="A38" s="66">
        <v>29</v>
      </c>
      <c r="B38" s="2"/>
      <c r="C38" s="120" t="s">
        <v>70</v>
      </c>
      <c r="D38" s="123" t="s">
        <v>104</v>
      </c>
      <c r="E38" s="124"/>
      <c r="F38" s="78" t="s">
        <v>47</v>
      </c>
      <c r="G38" s="79">
        <v>330</v>
      </c>
      <c r="H38" s="108"/>
      <c r="I38" s="108"/>
      <c r="J38" s="80"/>
      <c r="K38" s="80"/>
      <c r="L38" s="81"/>
      <c r="M38" s="5">
        <f t="shared" si="0"/>
        <v>0</v>
      </c>
      <c r="N38" s="99">
        <f t="shared" si="1"/>
        <v>0</v>
      </c>
      <c r="O38" s="54">
        <f t="shared" si="2"/>
        <v>0</v>
      </c>
      <c r="P38" s="54">
        <f t="shared" si="3"/>
        <v>0</v>
      </c>
      <c r="Q38" s="54">
        <f t="shared" si="4"/>
        <v>0</v>
      </c>
      <c r="R38" s="5">
        <f t="shared" si="5"/>
        <v>0</v>
      </c>
    </row>
    <row r="39" spans="1:18" s="53" customFormat="1" ht="12.75">
      <c r="A39" s="66">
        <v>30</v>
      </c>
      <c r="B39" s="2"/>
      <c r="C39" s="120" t="s">
        <v>70</v>
      </c>
      <c r="D39" s="123" t="s">
        <v>105</v>
      </c>
      <c r="E39" s="124"/>
      <c r="F39" s="78" t="s">
        <v>47</v>
      </c>
      <c r="G39" s="79">
        <v>155</v>
      </c>
      <c r="H39" s="108"/>
      <c r="I39" s="108"/>
      <c r="J39" s="80"/>
      <c r="K39" s="80"/>
      <c r="L39" s="81"/>
      <c r="M39" s="5">
        <f t="shared" si="0"/>
        <v>0</v>
      </c>
      <c r="N39" s="99">
        <f t="shared" si="1"/>
        <v>0</v>
      </c>
      <c r="O39" s="54">
        <f t="shared" si="2"/>
        <v>0</v>
      </c>
      <c r="P39" s="54">
        <f t="shared" si="3"/>
        <v>0</v>
      </c>
      <c r="Q39" s="54">
        <f t="shared" si="4"/>
        <v>0</v>
      </c>
      <c r="R39" s="5">
        <f t="shared" si="5"/>
        <v>0</v>
      </c>
    </row>
    <row r="40" spans="1:18" s="53" customFormat="1" ht="12.75">
      <c r="A40" s="66">
        <v>31</v>
      </c>
      <c r="B40" s="2"/>
      <c r="C40" s="120" t="s">
        <v>70</v>
      </c>
      <c r="D40" s="123" t="s">
        <v>106</v>
      </c>
      <c r="E40" s="124"/>
      <c r="F40" s="78" t="s">
        <v>47</v>
      </c>
      <c r="G40" s="79">
        <v>32</v>
      </c>
      <c r="H40" s="108"/>
      <c r="I40" s="108"/>
      <c r="J40" s="80"/>
      <c r="K40" s="80"/>
      <c r="L40" s="81"/>
      <c r="M40" s="5">
        <f t="shared" si="0"/>
        <v>0</v>
      </c>
      <c r="N40" s="99">
        <f t="shared" si="1"/>
        <v>0</v>
      </c>
      <c r="O40" s="54">
        <f t="shared" si="2"/>
        <v>0</v>
      </c>
      <c r="P40" s="54">
        <f t="shared" si="3"/>
        <v>0</v>
      </c>
      <c r="Q40" s="54">
        <f t="shared" si="4"/>
        <v>0</v>
      </c>
      <c r="R40" s="5">
        <f t="shared" si="5"/>
        <v>0</v>
      </c>
    </row>
    <row r="41" spans="1:18" s="53" customFormat="1" ht="12.75">
      <c r="A41" s="66">
        <v>32</v>
      </c>
      <c r="B41" s="2"/>
      <c r="C41" s="120" t="s">
        <v>70</v>
      </c>
      <c r="D41" s="123" t="s">
        <v>107</v>
      </c>
      <c r="E41" s="124"/>
      <c r="F41" s="78" t="s">
        <v>47</v>
      </c>
      <c r="G41" s="79">
        <v>56</v>
      </c>
      <c r="H41" s="108"/>
      <c r="I41" s="108"/>
      <c r="J41" s="80"/>
      <c r="K41" s="80"/>
      <c r="L41" s="81"/>
      <c r="M41" s="5">
        <f t="shared" si="0"/>
        <v>0</v>
      </c>
      <c r="N41" s="99">
        <f t="shared" si="1"/>
        <v>0</v>
      </c>
      <c r="O41" s="54">
        <f t="shared" si="2"/>
        <v>0</v>
      </c>
      <c r="P41" s="54">
        <f t="shared" si="3"/>
        <v>0</v>
      </c>
      <c r="Q41" s="54">
        <f t="shared" si="4"/>
        <v>0</v>
      </c>
      <c r="R41" s="5">
        <f t="shared" si="5"/>
        <v>0</v>
      </c>
    </row>
    <row r="42" spans="1:18" s="53" customFormat="1" ht="12.75">
      <c r="A42" s="66">
        <v>33</v>
      </c>
      <c r="B42" s="2"/>
      <c r="C42" s="120" t="s">
        <v>71</v>
      </c>
      <c r="D42" s="123" t="s">
        <v>108</v>
      </c>
      <c r="E42" s="124"/>
      <c r="F42" s="78" t="s">
        <v>47</v>
      </c>
      <c r="G42" s="79">
        <v>36</v>
      </c>
      <c r="H42" s="108"/>
      <c r="I42" s="108"/>
      <c r="J42" s="80"/>
      <c r="K42" s="80"/>
      <c r="L42" s="81"/>
      <c r="M42" s="5">
        <f t="shared" si="0"/>
        <v>0</v>
      </c>
      <c r="N42" s="99">
        <f t="shared" si="1"/>
        <v>0</v>
      </c>
      <c r="O42" s="54">
        <f t="shared" si="2"/>
        <v>0</v>
      </c>
      <c r="P42" s="54">
        <f t="shared" si="3"/>
        <v>0</v>
      </c>
      <c r="Q42" s="54">
        <f t="shared" si="4"/>
        <v>0</v>
      </c>
      <c r="R42" s="5">
        <f t="shared" si="5"/>
        <v>0</v>
      </c>
    </row>
    <row r="43" spans="1:18" s="53" customFormat="1" ht="12.75">
      <c r="A43" s="66">
        <v>34</v>
      </c>
      <c r="B43" s="2"/>
      <c r="C43" s="120" t="s">
        <v>71</v>
      </c>
      <c r="D43" s="123" t="s">
        <v>109</v>
      </c>
      <c r="E43" s="124"/>
      <c r="F43" s="78" t="s">
        <v>47</v>
      </c>
      <c r="G43" s="79">
        <v>30</v>
      </c>
      <c r="H43" s="108"/>
      <c r="I43" s="108"/>
      <c r="J43" s="80"/>
      <c r="K43" s="80"/>
      <c r="L43" s="81"/>
      <c r="M43" s="5">
        <f t="shared" si="0"/>
        <v>0</v>
      </c>
      <c r="N43" s="99">
        <f t="shared" si="1"/>
        <v>0</v>
      </c>
      <c r="O43" s="54">
        <f t="shared" si="2"/>
        <v>0</v>
      </c>
      <c r="P43" s="54">
        <f t="shared" si="3"/>
        <v>0</v>
      </c>
      <c r="Q43" s="54">
        <f t="shared" si="4"/>
        <v>0</v>
      </c>
      <c r="R43" s="5">
        <f t="shared" si="5"/>
        <v>0</v>
      </c>
    </row>
    <row r="44" spans="1:18" s="53" customFormat="1" ht="25.5">
      <c r="A44" s="66">
        <v>35</v>
      </c>
      <c r="B44" s="2"/>
      <c r="C44" s="120" t="s">
        <v>72</v>
      </c>
      <c r="D44" s="123"/>
      <c r="E44" s="124" t="s">
        <v>114</v>
      </c>
      <c r="F44" s="78" t="s">
        <v>47</v>
      </c>
      <c r="G44" s="79">
        <v>780</v>
      </c>
      <c r="H44" s="108"/>
      <c r="I44" s="108"/>
      <c r="J44" s="80"/>
      <c r="K44" s="80"/>
      <c r="L44" s="81"/>
      <c r="M44" s="5">
        <f t="shared" si="0"/>
        <v>0</v>
      </c>
      <c r="N44" s="99">
        <f t="shared" si="1"/>
        <v>0</v>
      </c>
      <c r="O44" s="54">
        <f t="shared" si="2"/>
        <v>0</v>
      </c>
      <c r="P44" s="54">
        <f t="shared" si="3"/>
        <v>0</v>
      </c>
      <c r="Q44" s="54">
        <f t="shared" si="4"/>
        <v>0</v>
      </c>
      <c r="R44" s="5">
        <f t="shared" si="5"/>
        <v>0</v>
      </c>
    </row>
    <row r="45" spans="1:18" s="53" customFormat="1" ht="25.5">
      <c r="A45" s="66">
        <v>36</v>
      </c>
      <c r="B45" s="2"/>
      <c r="C45" s="120" t="s">
        <v>73</v>
      </c>
      <c r="D45" s="123"/>
      <c r="E45" s="124" t="s">
        <v>114</v>
      </c>
      <c r="F45" s="78" t="s">
        <v>47</v>
      </c>
      <c r="G45" s="79">
        <v>330</v>
      </c>
      <c r="H45" s="108"/>
      <c r="I45" s="108"/>
      <c r="J45" s="80"/>
      <c r="K45" s="80"/>
      <c r="L45" s="81"/>
      <c r="M45" s="5">
        <f t="shared" si="0"/>
        <v>0</v>
      </c>
      <c r="N45" s="99">
        <f t="shared" si="1"/>
        <v>0</v>
      </c>
      <c r="O45" s="54">
        <f t="shared" si="2"/>
        <v>0</v>
      </c>
      <c r="P45" s="54">
        <f t="shared" si="3"/>
        <v>0</v>
      </c>
      <c r="Q45" s="54">
        <f t="shared" si="4"/>
        <v>0</v>
      </c>
      <c r="R45" s="5">
        <f t="shared" si="5"/>
        <v>0</v>
      </c>
    </row>
    <row r="46" spans="1:18" s="53" customFormat="1" ht="25.5">
      <c r="A46" s="66">
        <v>37</v>
      </c>
      <c r="B46" s="2"/>
      <c r="C46" s="120" t="s">
        <v>74</v>
      </c>
      <c r="D46" s="123"/>
      <c r="E46" s="124" t="s">
        <v>114</v>
      </c>
      <c r="F46" s="78" t="s">
        <v>47</v>
      </c>
      <c r="G46" s="79">
        <v>155</v>
      </c>
      <c r="H46" s="108"/>
      <c r="I46" s="108"/>
      <c r="J46" s="80"/>
      <c r="K46" s="80"/>
      <c r="L46" s="81"/>
      <c r="M46" s="5">
        <f t="shared" si="0"/>
        <v>0</v>
      </c>
      <c r="N46" s="99">
        <f t="shared" si="1"/>
        <v>0</v>
      </c>
      <c r="O46" s="54">
        <f t="shared" si="2"/>
        <v>0</v>
      </c>
      <c r="P46" s="54">
        <f t="shared" si="3"/>
        <v>0</v>
      </c>
      <c r="Q46" s="54">
        <f t="shared" si="4"/>
        <v>0</v>
      </c>
      <c r="R46" s="5">
        <f t="shared" si="5"/>
        <v>0</v>
      </c>
    </row>
    <row r="47" spans="1:18" s="53" customFormat="1" ht="25.5">
      <c r="A47" s="66">
        <v>38</v>
      </c>
      <c r="B47" s="2"/>
      <c r="C47" s="120" t="s">
        <v>75</v>
      </c>
      <c r="D47" s="123"/>
      <c r="E47" s="124" t="s">
        <v>114</v>
      </c>
      <c r="F47" s="78" t="s">
        <v>47</v>
      </c>
      <c r="G47" s="79">
        <v>32</v>
      </c>
      <c r="H47" s="108"/>
      <c r="I47" s="108"/>
      <c r="J47" s="80"/>
      <c r="K47" s="80"/>
      <c r="L47" s="81"/>
      <c r="M47" s="5">
        <f t="shared" si="0"/>
        <v>0</v>
      </c>
      <c r="N47" s="99">
        <f t="shared" si="1"/>
        <v>0</v>
      </c>
      <c r="O47" s="54">
        <f t="shared" si="2"/>
        <v>0</v>
      </c>
      <c r="P47" s="54">
        <f t="shared" si="3"/>
        <v>0</v>
      </c>
      <c r="Q47" s="54">
        <f t="shared" si="4"/>
        <v>0</v>
      </c>
      <c r="R47" s="5">
        <f t="shared" si="5"/>
        <v>0</v>
      </c>
    </row>
    <row r="48" spans="1:18" s="53" customFormat="1" ht="25.5">
      <c r="A48" s="66">
        <v>39</v>
      </c>
      <c r="B48" s="2"/>
      <c r="C48" s="120" t="s">
        <v>76</v>
      </c>
      <c r="D48" s="123"/>
      <c r="E48" s="124" t="s">
        <v>114</v>
      </c>
      <c r="F48" s="78" t="s">
        <v>47</v>
      </c>
      <c r="G48" s="79">
        <v>56</v>
      </c>
      <c r="H48" s="108"/>
      <c r="I48" s="108"/>
      <c r="J48" s="80"/>
      <c r="K48" s="80"/>
      <c r="L48" s="81"/>
      <c r="M48" s="5">
        <f t="shared" si="0"/>
        <v>0</v>
      </c>
      <c r="N48" s="99">
        <f t="shared" si="1"/>
        <v>0</v>
      </c>
      <c r="O48" s="54">
        <f t="shared" si="2"/>
        <v>0</v>
      </c>
      <c r="P48" s="54">
        <f t="shared" si="3"/>
        <v>0</v>
      </c>
      <c r="Q48" s="54">
        <f t="shared" si="4"/>
        <v>0</v>
      </c>
      <c r="R48" s="5">
        <f t="shared" si="5"/>
        <v>0</v>
      </c>
    </row>
    <row r="49" spans="1:18" s="53" customFormat="1" ht="25.5">
      <c r="A49" s="66">
        <v>40</v>
      </c>
      <c r="B49" s="2"/>
      <c r="C49" s="120" t="s">
        <v>77</v>
      </c>
      <c r="D49" s="123"/>
      <c r="E49" s="124" t="s">
        <v>114</v>
      </c>
      <c r="F49" s="78" t="s">
        <v>47</v>
      </c>
      <c r="G49" s="79">
        <v>36</v>
      </c>
      <c r="H49" s="108"/>
      <c r="I49" s="108"/>
      <c r="J49" s="80"/>
      <c r="K49" s="80"/>
      <c r="L49" s="81"/>
      <c r="M49" s="5">
        <f t="shared" si="0"/>
        <v>0</v>
      </c>
      <c r="N49" s="99">
        <f t="shared" si="1"/>
        <v>0</v>
      </c>
      <c r="O49" s="54">
        <f t="shared" si="2"/>
        <v>0</v>
      </c>
      <c r="P49" s="54">
        <f t="shared" si="3"/>
        <v>0</v>
      </c>
      <c r="Q49" s="54">
        <f t="shared" si="4"/>
        <v>0</v>
      </c>
      <c r="R49" s="5">
        <f t="shared" si="5"/>
        <v>0</v>
      </c>
    </row>
    <row r="50" spans="1:18" s="53" customFormat="1" ht="25.5">
      <c r="A50" s="66">
        <v>41</v>
      </c>
      <c r="B50" s="2"/>
      <c r="C50" s="120" t="s">
        <v>78</v>
      </c>
      <c r="D50" s="123"/>
      <c r="E50" s="124" t="s">
        <v>114</v>
      </c>
      <c r="F50" s="78" t="s">
        <v>47</v>
      </c>
      <c r="G50" s="79">
        <v>30</v>
      </c>
      <c r="H50" s="108"/>
      <c r="I50" s="108"/>
      <c r="J50" s="80"/>
      <c r="K50" s="80"/>
      <c r="L50" s="81"/>
      <c r="M50" s="5">
        <f t="shared" si="0"/>
        <v>0</v>
      </c>
      <c r="N50" s="99">
        <f t="shared" si="1"/>
        <v>0</v>
      </c>
      <c r="O50" s="54">
        <f t="shared" si="2"/>
        <v>0</v>
      </c>
      <c r="P50" s="54">
        <f t="shared" si="3"/>
        <v>0</v>
      </c>
      <c r="Q50" s="54">
        <f t="shared" si="4"/>
        <v>0</v>
      </c>
      <c r="R50" s="5">
        <f t="shared" si="5"/>
        <v>0</v>
      </c>
    </row>
    <row r="51" spans="1:18" s="53" customFormat="1" ht="25.5">
      <c r="A51" s="66">
        <v>42</v>
      </c>
      <c r="B51" s="2"/>
      <c r="C51" s="120" t="s">
        <v>79</v>
      </c>
      <c r="D51" s="123"/>
      <c r="E51" s="124"/>
      <c r="F51" s="78" t="s">
        <v>45</v>
      </c>
      <c r="G51" s="79" t="s">
        <v>163</v>
      </c>
      <c r="H51" s="108"/>
      <c r="I51" s="108"/>
      <c r="J51" s="80"/>
      <c r="K51" s="80"/>
      <c r="L51" s="81"/>
      <c r="M51" s="5">
        <f t="shared" si="0"/>
        <v>0</v>
      </c>
      <c r="N51" s="99">
        <f t="shared" si="1"/>
        <v>0</v>
      </c>
      <c r="O51" s="54">
        <f t="shared" si="2"/>
        <v>0</v>
      </c>
      <c r="P51" s="54">
        <f t="shared" si="3"/>
        <v>0</v>
      </c>
      <c r="Q51" s="54">
        <f t="shared" si="4"/>
        <v>0</v>
      </c>
      <c r="R51" s="5">
        <f t="shared" si="5"/>
        <v>0</v>
      </c>
    </row>
    <row r="52" spans="1:18" s="53" customFormat="1" ht="12.75">
      <c r="A52" s="6"/>
      <c r="B52" s="2"/>
      <c r="C52" s="221" t="s">
        <v>792</v>
      </c>
      <c r="D52" s="123"/>
      <c r="E52" s="124"/>
      <c r="F52" s="154"/>
      <c r="G52" s="7"/>
      <c r="H52" s="94"/>
      <c r="I52" s="94"/>
      <c r="J52" s="55"/>
      <c r="K52" s="55"/>
      <c r="L52" s="4"/>
      <c r="M52" s="223">
        <f>ROUND(J52+K52+L52,2)</f>
        <v>0</v>
      </c>
      <c r="N52" s="224">
        <f>ROUND(H52*G52,2)</f>
        <v>0</v>
      </c>
      <c r="O52" s="225">
        <f>ROUND(J52*G52,2)</f>
        <v>0</v>
      </c>
      <c r="P52" s="225">
        <f>ROUND(K52*G52,2)</f>
        <v>0</v>
      </c>
      <c r="Q52" s="225">
        <f>ROUND(L52*G52,2)</f>
        <v>0</v>
      </c>
      <c r="R52" s="223">
        <f>ROUND(O52+P52+Q52,2)</f>
        <v>0</v>
      </c>
    </row>
    <row r="53" spans="1:18" s="53" customFormat="1" ht="51">
      <c r="A53" s="226">
        <v>43</v>
      </c>
      <c r="B53" s="227"/>
      <c r="C53" s="228" t="s">
        <v>793</v>
      </c>
      <c r="D53" s="134"/>
      <c r="E53" s="135"/>
      <c r="F53" s="229" t="s">
        <v>45</v>
      </c>
      <c r="G53" s="230" t="s">
        <v>163</v>
      </c>
      <c r="H53" s="108"/>
      <c r="I53" s="108"/>
      <c r="J53" s="55"/>
      <c r="K53" s="55"/>
      <c r="L53" s="4"/>
      <c r="M53" s="223">
        <f>ROUND(J53+K53+L53,2)</f>
        <v>0</v>
      </c>
      <c r="N53" s="224">
        <f>ROUND(H53*G53,2)</f>
        <v>0</v>
      </c>
      <c r="O53" s="225">
        <f>ROUND(J53*G53,2)</f>
        <v>0</v>
      </c>
      <c r="P53" s="225">
        <f>ROUND(K53*G53,2)</f>
        <v>0</v>
      </c>
      <c r="Q53" s="225">
        <f>ROUND(L53*G53,2)</f>
        <v>0</v>
      </c>
      <c r="R53" s="223">
        <f>ROUND(O53+P53+Q53,2)</f>
        <v>0</v>
      </c>
    </row>
    <row r="54" spans="1:18" s="13" customFormat="1" ht="12.75">
      <c r="A54" s="20"/>
      <c r="B54" s="22"/>
      <c r="C54" s="23" t="s">
        <v>21</v>
      </c>
      <c r="D54" s="24"/>
      <c r="E54" s="24"/>
      <c r="F54" s="22"/>
      <c r="G54" s="24"/>
      <c r="H54" s="96"/>
      <c r="I54" s="96"/>
      <c r="J54" s="24"/>
      <c r="K54" s="24"/>
      <c r="L54" s="24"/>
      <c r="M54" s="24"/>
      <c r="N54" s="100">
        <f>SUM(N9:N53)</f>
        <v>0</v>
      </c>
      <c r="O54" s="25">
        <f>SUM(O9:O53)</f>
        <v>0</v>
      </c>
      <c r="P54" s="25">
        <f>SUM(P9:P53)</f>
        <v>0</v>
      </c>
      <c r="Q54" s="25">
        <f>SUM(Q9:Q53)</f>
        <v>0</v>
      </c>
      <c r="R54" s="25">
        <f>SUM(R9:R53)</f>
        <v>0</v>
      </c>
    </row>
    <row r="55" spans="1:18" s="13" customFormat="1" ht="12.75">
      <c r="A55" s="21"/>
      <c r="B55" s="21"/>
      <c r="C55" s="270" t="s">
        <v>6</v>
      </c>
      <c r="D55" s="276"/>
      <c r="E55" s="276"/>
      <c r="F55" s="276"/>
      <c r="G55" s="276"/>
      <c r="H55" s="276"/>
      <c r="I55" s="276"/>
      <c r="J55" s="276"/>
      <c r="K55" s="276"/>
      <c r="L55" s="276"/>
      <c r="M55" s="35"/>
      <c r="N55" s="101"/>
      <c r="O55" s="26"/>
      <c r="P55" s="26">
        <f>ROUND(P54*M55,2)</f>
        <v>0</v>
      </c>
      <c r="Q55" s="26"/>
      <c r="R55" s="34">
        <f>P55</f>
        <v>0</v>
      </c>
    </row>
    <row r="56" spans="1:18" s="13" customFormat="1" ht="12.75">
      <c r="A56" s="21"/>
      <c r="B56" s="21"/>
      <c r="C56" s="277" t="s">
        <v>22</v>
      </c>
      <c r="D56" s="278"/>
      <c r="E56" s="278"/>
      <c r="F56" s="278"/>
      <c r="G56" s="278"/>
      <c r="H56" s="278"/>
      <c r="I56" s="278"/>
      <c r="J56" s="278"/>
      <c r="K56" s="278"/>
      <c r="L56" s="287"/>
      <c r="M56" s="22"/>
      <c r="N56" s="102">
        <f>N54+N55</f>
        <v>0</v>
      </c>
      <c r="O56" s="27">
        <f>O54+O55</f>
        <v>0</v>
      </c>
      <c r="P56" s="27">
        <f>P54+P55</f>
        <v>0</v>
      </c>
      <c r="Q56" s="27">
        <f>Q54+Q55</f>
        <v>0</v>
      </c>
      <c r="R56" s="27">
        <f>R54+R55</f>
        <v>0</v>
      </c>
    </row>
    <row r="57" spans="1:20" s="13" customFormat="1" ht="12.75">
      <c r="A57" s="28"/>
      <c r="B57" s="28"/>
      <c r="C57" s="28"/>
      <c r="D57" s="125"/>
      <c r="E57" s="125"/>
      <c r="F57" s="28"/>
      <c r="G57" s="28"/>
      <c r="H57" s="109"/>
      <c r="I57" s="97"/>
      <c r="J57" s="30"/>
      <c r="K57" s="30"/>
      <c r="N57" s="97"/>
      <c r="O57" s="30"/>
      <c r="P57" s="30"/>
      <c r="Q57" s="30"/>
      <c r="R57" s="30"/>
      <c r="S57" s="30"/>
      <c r="T57" s="30"/>
    </row>
    <row r="58" spans="1:20" s="13" customFormat="1" ht="12.75">
      <c r="A58" s="28"/>
      <c r="B58" s="28"/>
      <c r="C58" s="28"/>
      <c r="D58" s="125"/>
      <c r="E58" s="125"/>
      <c r="F58" s="28"/>
      <c r="G58" s="28"/>
      <c r="H58" s="109"/>
      <c r="I58" s="97"/>
      <c r="J58" s="30"/>
      <c r="K58" s="30"/>
      <c r="N58" s="97"/>
      <c r="O58" s="30"/>
      <c r="P58" s="30"/>
      <c r="Q58" s="30"/>
      <c r="R58" s="30"/>
      <c r="S58" s="30"/>
      <c r="T58" s="30"/>
    </row>
    <row r="59" spans="1:20" s="13" customFormat="1" ht="12.75">
      <c r="A59" s="28"/>
      <c r="B59" s="28"/>
      <c r="C59" s="28"/>
      <c r="D59" s="125"/>
      <c r="E59" s="125"/>
      <c r="F59" s="28"/>
      <c r="G59" s="28"/>
      <c r="H59" s="109"/>
      <c r="I59" s="97"/>
      <c r="J59" s="30"/>
      <c r="K59" s="30"/>
      <c r="N59" s="97"/>
      <c r="O59" s="30"/>
      <c r="P59" s="30"/>
      <c r="Q59" s="30"/>
      <c r="R59" s="30"/>
      <c r="S59" s="30"/>
      <c r="T59" s="30"/>
    </row>
    <row r="60" spans="1:20" s="13" customFormat="1" ht="12.75">
      <c r="A60" s="28"/>
      <c r="B60" s="28"/>
      <c r="C60" s="28"/>
      <c r="D60" s="125"/>
      <c r="E60" s="125"/>
      <c r="F60" s="28"/>
      <c r="G60" s="28"/>
      <c r="H60" s="109"/>
      <c r="I60" s="97"/>
      <c r="J60" s="30"/>
      <c r="K60" s="30"/>
      <c r="N60" s="97"/>
      <c r="O60" s="30"/>
      <c r="P60" s="30"/>
      <c r="Q60" s="30"/>
      <c r="R60" s="30"/>
      <c r="S60" s="30"/>
      <c r="T60" s="30"/>
    </row>
    <row r="61" spans="1:20" s="13" customFormat="1" ht="12.75">
      <c r="A61" s="28"/>
      <c r="B61" s="28"/>
      <c r="C61" s="28"/>
      <c r="D61" s="125"/>
      <c r="E61" s="125"/>
      <c r="F61" s="28"/>
      <c r="G61" s="28"/>
      <c r="H61" s="109"/>
      <c r="I61" s="97"/>
      <c r="J61" s="30"/>
      <c r="K61" s="30"/>
      <c r="N61" s="97"/>
      <c r="O61" s="30"/>
      <c r="P61" s="30"/>
      <c r="Q61" s="30"/>
      <c r="R61" s="30"/>
      <c r="S61" s="30"/>
      <c r="T61" s="30"/>
    </row>
  </sheetData>
  <sheetProtection/>
  <mergeCells count="11">
    <mergeCell ref="G7:G8"/>
    <mergeCell ref="C7:E8"/>
    <mergeCell ref="C56:L56"/>
    <mergeCell ref="H7:M7"/>
    <mergeCell ref="N7:R7"/>
    <mergeCell ref="C55:L55"/>
    <mergeCell ref="A1:R1"/>
    <mergeCell ref="A2:R2"/>
    <mergeCell ref="A7:A8"/>
    <mergeCell ref="B7:B8"/>
    <mergeCell ref="F7:F8"/>
  </mergeCells>
  <printOptions/>
  <pageMargins left="0.75" right="0.75" top="0.7" bottom="0.42" header="0.5" footer="0.3"/>
  <pageSetup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view="pageBreakPreview" zoomScale="85" zoomScaleNormal="85" zoomScaleSheetLayoutView="85" zoomScalePageLayoutView="0" workbookViewId="0" topLeftCell="A61">
      <selection activeCell="A74" sqref="A74:IV78"/>
    </sheetView>
  </sheetViews>
  <sheetFormatPr defaultColWidth="9.140625" defaultRowHeight="12.75"/>
  <cols>
    <col min="1" max="1" width="4.421875" style="36" customWidth="1"/>
    <col min="2" max="2" width="3.421875" style="36" customWidth="1"/>
    <col min="3" max="3" width="25.57421875" style="36" customWidth="1"/>
    <col min="4" max="4" width="13.421875" style="36" customWidth="1"/>
    <col min="5" max="5" width="11.00390625" style="36" customWidth="1"/>
    <col min="6" max="6" width="6.57421875" style="36" customWidth="1"/>
    <col min="7" max="7" width="7.7109375" style="36" customWidth="1"/>
    <col min="8" max="8" width="9.28125" style="98" bestFit="1" customWidth="1"/>
    <col min="9" max="9" width="7.7109375" style="98" bestFit="1" customWidth="1"/>
    <col min="10" max="10" width="10.28125" style="36" bestFit="1" customWidth="1"/>
    <col min="11" max="11" width="10.57421875" style="53" customWidth="1"/>
    <col min="12" max="12" width="10.421875" style="36" customWidth="1"/>
    <col min="13" max="13" width="11.28125" style="36" customWidth="1"/>
    <col min="14" max="14" width="9.28125" style="98" bestFit="1" customWidth="1"/>
    <col min="15" max="15" width="11.8515625" style="36" customWidth="1"/>
    <col min="16" max="16" width="12.00390625" style="36" customWidth="1"/>
    <col min="17" max="17" width="10.421875" style="36" customWidth="1"/>
    <col min="18" max="18" width="12.28125" style="36" customWidth="1"/>
    <col min="19" max="19" width="9.140625" style="36" customWidth="1"/>
    <col min="20" max="20" width="9.57421875" style="36" bestFit="1" customWidth="1"/>
    <col min="21" max="16384" width="9.140625" style="36" customWidth="1"/>
  </cols>
  <sheetData>
    <row r="1" spans="1:23" s="13" customFormat="1" ht="12.75">
      <c r="A1" s="280" t="s">
        <v>819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14"/>
      <c r="T1" s="14"/>
      <c r="U1" s="14"/>
      <c r="V1" s="14"/>
      <c r="W1" s="14"/>
    </row>
    <row r="2" spans="1:18" s="13" customFormat="1" ht="12.75">
      <c r="A2" s="281" t="s">
        <v>693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8" s="13" customFormat="1" ht="12.75">
      <c r="A3" s="15" t="str">
        <f>Apkure!A3</f>
        <v>Būves nosaukums: Maltas 2. vidusskolas ēkas korpusa vienkāršota rekonstrukcija</v>
      </c>
      <c r="B3" s="15"/>
      <c r="C3" s="16"/>
      <c r="D3" s="16"/>
      <c r="E3" s="16"/>
      <c r="F3" s="17"/>
      <c r="G3" s="17"/>
      <c r="H3" s="92"/>
      <c r="I3" s="92"/>
      <c r="J3" s="16"/>
      <c r="K3" s="16"/>
      <c r="L3" s="16"/>
      <c r="M3" s="16"/>
      <c r="N3" s="92"/>
      <c r="O3" s="16"/>
      <c r="P3" s="16"/>
      <c r="Q3" s="16"/>
      <c r="R3" s="16"/>
    </row>
    <row r="4" spans="1:18" s="13" customFormat="1" ht="12.75">
      <c r="A4" s="15" t="str">
        <f>Apkure!A4</f>
        <v>Objekta nosaukums: Maltas 2. vidusskolas ēkas korpusa vienkāršota rekonstrukcija</v>
      </c>
      <c r="B4" s="15"/>
      <c r="C4" s="16"/>
      <c r="D4" s="16"/>
      <c r="E4" s="16"/>
      <c r="F4" s="17"/>
      <c r="G4" s="17"/>
      <c r="H4" s="92"/>
      <c r="I4" s="92"/>
      <c r="J4" s="16"/>
      <c r="K4" s="16"/>
      <c r="L4" s="16"/>
      <c r="M4" s="16"/>
      <c r="N4" s="92"/>
      <c r="O4" s="16"/>
      <c r="P4" s="16"/>
      <c r="Q4" s="16"/>
      <c r="R4" s="16"/>
    </row>
    <row r="5" spans="1:18" s="13" customFormat="1" ht="12.75">
      <c r="A5" s="15" t="str">
        <f>Apkure!A5</f>
        <v>Objekta adrese: Sporta iela 5, Malta, Maltas pag., Rēzeknes nov.</v>
      </c>
      <c r="B5" s="15"/>
      <c r="C5" s="16"/>
      <c r="D5" s="16"/>
      <c r="E5" s="16"/>
      <c r="F5" s="17"/>
      <c r="G5" s="17"/>
      <c r="H5" s="92"/>
      <c r="I5" s="92"/>
      <c r="J5" s="16"/>
      <c r="K5" s="16"/>
      <c r="L5" s="16"/>
      <c r="M5" s="16"/>
      <c r="N5" s="92"/>
      <c r="O5" s="16"/>
      <c r="P5" s="16"/>
      <c r="Q5" s="16"/>
      <c r="R5" s="16"/>
    </row>
    <row r="6" spans="1:18" s="13" customFormat="1" ht="12.75">
      <c r="A6" s="15" t="str">
        <f>Apkure!A6</f>
        <v>Pasūtījuma Nr.: </v>
      </c>
      <c r="B6" s="15"/>
      <c r="C6" s="16"/>
      <c r="D6" s="16"/>
      <c r="E6" s="16"/>
      <c r="F6" s="17"/>
      <c r="G6" s="17"/>
      <c r="H6" s="92"/>
      <c r="I6" s="92"/>
      <c r="J6" s="16"/>
      <c r="K6" s="16"/>
      <c r="L6" s="16"/>
      <c r="M6" s="16"/>
      <c r="N6" s="92"/>
      <c r="O6" s="16"/>
      <c r="P6" s="16"/>
      <c r="Q6" s="16"/>
      <c r="R6" s="16"/>
    </row>
    <row r="7" spans="1:18" s="13" customFormat="1" ht="12.75">
      <c r="A7" s="15"/>
      <c r="B7" s="15"/>
      <c r="C7" s="15"/>
      <c r="D7" s="15"/>
      <c r="E7" s="15"/>
      <c r="F7" s="16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</row>
    <row r="8" spans="1:18" s="13" customFormat="1" ht="12.75">
      <c r="A8" s="284" t="s">
        <v>33</v>
      </c>
      <c r="B8" s="284" t="s">
        <v>34</v>
      </c>
      <c r="C8" s="288" t="s">
        <v>28</v>
      </c>
      <c r="D8" s="289"/>
      <c r="E8" s="292"/>
      <c r="F8" s="284" t="s">
        <v>29</v>
      </c>
      <c r="G8" s="286" t="s">
        <v>30</v>
      </c>
      <c r="H8" s="253" t="s">
        <v>35</v>
      </c>
      <c r="I8" s="253"/>
      <c r="J8" s="253"/>
      <c r="K8" s="253"/>
      <c r="L8" s="253"/>
      <c r="M8" s="253"/>
      <c r="N8" s="253" t="s">
        <v>31</v>
      </c>
      <c r="O8" s="253"/>
      <c r="P8" s="253"/>
      <c r="Q8" s="253"/>
      <c r="R8" s="253"/>
    </row>
    <row r="9" spans="1:18" s="13" customFormat="1" ht="63.75">
      <c r="A9" s="285"/>
      <c r="B9" s="285"/>
      <c r="C9" s="290"/>
      <c r="D9" s="291"/>
      <c r="E9" s="293"/>
      <c r="F9" s="285"/>
      <c r="G9" s="286"/>
      <c r="H9" s="93" t="s">
        <v>36</v>
      </c>
      <c r="I9" s="93" t="s">
        <v>37</v>
      </c>
      <c r="J9" s="61" t="s">
        <v>15</v>
      </c>
      <c r="K9" s="61" t="s">
        <v>16</v>
      </c>
      <c r="L9" s="61" t="s">
        <v>17</v>
      </c>
      <c r="M9" s="61" t="s">
        <v>18</v>
      </c>
      <c r="N9" s="93" t="s">
        <v>19</v>
      </c>
      <c r="O9" s="61" t="s">
        <v>15</v>
      </c>
      <c r="P9" s="61" t="s">
        <v>16</v>
      </c>
      <c r="Q9" s="61" t="s">
        <v>17</v>
      </c>
      <c r="R9" s="61" t="s">
        <v>20</v>
      </c>
    </row>
    <row r="10" spans="1:18" s="53" customFormat="1" ht="25.5">
      <c r="A10" s="65">
        <v>1</v>
      </c>
      <c r="B10" s="2"/>
      <c r="C10" s="126" t="s">
        <v>694</v>
      </c>
      <c r="D10" s="128"/>
      <c r="E10" s="129"/>
      <c r="F10" s="78"/>
      <c r="G10" s="79"/>
      <c r="H10" s="108"/>
      <c r="I10" s="108"/>
      <c r="J10" s="80"/>
      <c r="K10" s="80"/>
      <c r="L10" s="81"/>
      <c r="M10" s="5">
        <f aca="true" t="shared" si="0" ref="M10:M34">ROUND(J10+K10+L10,2)</f>
        <v>0</v>
      </c>
      <c r="N10" s="99">
        <f aca="true" t="shared" si="1" ref="N10:N34">ROUND(H10*G10,2)</f>
        <v>0</v>
      </c>
      <c r="O10" s="54">
        <f aca="true" t="shared" si="2" ref="O10:O34">ROUND(J10*G10,2)</f>
        <v>0</v>
      </c>
      <c r="P10" s="54">
        <f aca="true" t="shared" si="3" ref="P10:P34">ROUND(K10*G10,2)</f>
        <v>0</v>
      </c>
      <c r="Q10" s="54">
        <f aca="true" t="shared" si="4" ref="Q10:Q34">ROUND(L10*G10,2)</f>
        <v>0</v>
      </c>
      <c r="R10" s="5">
        <f aca="true" t="shared" si="5" ref="R10:R34">ROUND(O10+P10+Q10,2)</f>
        <v>0</v>
      </c>
    </row>
    <row r="11" spans="1:18" s="133" customFormat="1" ht="38.25">
      <c r="A11" s="132">
        <v>2</v>
      </c>
      <c r="B11" s="2"/>
      <c r="C11" s="127" t="s">
        <v>695</v>
      </c>
      <c r="D11" s="130" t="s">
        <v>696</v>
      </c>
      <c r="E11" s="131" t="s">
        <v>724</v>
      </c>
      <c r="F11" s="78" t="s">
        <v>45</v>
      </c>
      <c r="G11" s="150">
        <v>1</v>
      </c>
      <c r="H11" s="108"/>
      <c r="I11" s="108"/>
      <c r="J11" s="80"/>
      <c r="K11" s="80"/>
      <c r="L11" s="81"/>
      <c r="M11" s="5">
        <f t="shared" si="0"/>
        <v>0</v>
      </c>
      <c r="N11" s="99">
        <f t="shared" si="1"/>
        <v>0</v>
      </c>
      <c r="O11" s="54">
        <f t="shared" si="2"/>
        <v>0</v>
      </c>
      <c r="P11" s="54">
        <f t="shared" si="3"/>
        <v>0</v>
      </c>
      <c r="Q11" s="54">
        <f t="shared" si="4"/>
        <v>0</v>
      </c>
      <c r="R11" s="5">
        <f t="shared" si="5"/>
        <v>0</v>
      </c>
    </row>
    <row r="12" spans="1:18" s="133" customFormat="1" ht="25.5">
      <c r="A12" s="132">
        <v>3</v>
      </c>
      <c r="B12" s="2"/>
      <c r="C12" s="127" t="s">
        <v>697</v>
      </c>
      <c r="D12" s="130" t="s">
        <v>698</v>
      </c>
      <c r="E12" s="131" t="s">
        <v>724</v>
      </c>
      <c r="F12" s="78" t="s">
        <v>45</v>
      </c>
      <c r="G12" s="150">
        <v>1</v>
      </c>
      <c r="H12" s="108"/>
      <c r="I12" s="108"/>
      <c r="J12" s="196"/>
      <c r="K12" s="4"/>
      <c r="L12" s="56"/>
      <c r="M12" s="5">
        <f t="shared" si="0"/>
        <v>0</v>
      </c>
      <c r="N12" s="99">
        <f t="shared" si="1"/>
        <v>0</v>
      </c>
      <c r="O12" s="54">
        <f t="shared" si="2"/>
        <v>0</v>
      </c>
      <c r="P12" s="54">
        <f t="shared" si="3"/>
        <v>0</v>
      </c>
      <c r="Q12" s="54">
        <f t="shared" si="4"/>
        <v>0</v>
      </c>
      <c r="R12" s="5">
        <f t="shared" si="5"/>
        <v>0</v>
      </c>
    </row>
    <row r="13" spans="1:18" s="133" customFormat="1" ht="25.5">
      <c r="A13" s="132">
        <v>4</v>
      </c>
      <c r="B13" s="2"/>
      <c r="C13" s="127" t="s">
        <v>699</v>
      </c>
      <c r="D13" s="130" t="s">
        <v>700</v>
      </c>
      <c r="E13" s="131" t="s">
        <v>724</v>
      </c>
      <c r="F13" s="78" t="s">
        <v>45</v>
      </c>
      <c r="G13" s="150">
        <v>1</v>
      </c>
      <c r="H13" s="108"/>
      <c r="I13" s="108"/>
      <c r="J13" s="196"/>
      <c r="K13" s="7"/>
      <c r="L13" s="56"/>
      <c r="M13" s="5">
        <f t="shared" si="0"/>
        <v>0</v>
      </c>
      <c r="N13" s="99">
        <f t="shared" si="1"/>
        <v>0</v>
      </c>
      <c r="O13" s="54">
        <f t="shared" si="2"/>
        <v>0</v>
      </c>
      <c r="P13" s="54">
        <f t="shared" si="3"/>
        <v>0</v>
      </c>
      <c r="Q13" s="54">
        <f t="shared" si="4"/>
        <v>0</v>
      </c>
      <c r="R13" s="5">
        <f t="shared" si="5"/>
        <v>0</v>
      </c>
    </row>
    <row r="14" spans="1:18" s="133" customFormat="1" ht="12.75">
      <c r="A14" s="132">
        <v>5</v>
      </c>
      <c r="B14" s="2"/>
      <c r="C14" s="127" t="s">
        <v>701</v>
      </c>
      <c r="D14" s="130" t="s">
        <v>702</v>
      </c>
      <c r="E14" s="131" t="s">
        <v>724</v>
      </c>
      <c r="F14" s="78" t="s">
        <v>45</v>
      </c>
      <c r="G14" s="150" t="s">
        <v>163</v>
      </c>
      <c r="H14" s="108"/>
      <c r="I14" s="108"/>
      <c r="J14" s="196"/>
      <c r="K14" s="7"/>
      <c r="L14" s="56"/>
      <c r="M14" s="5">
        <f t="shared" si="0"/>
        <v>0</v>
      </c>
      <c r="N14" s="99">
        <f t="shared" si="1"/>
        <v>0</v>
      </c>
      <c r="O14" s="54">
        <f t="shared" si="2"/>
        <v>0</v>
      </c>
      <c r="P14" s="54">
        <f t="shared" si="3"/>
        <v>0</v>
      </c>
      <c r="Q14" s="54">
        <f t="shared" si="4"/>
        <v>0</v>
      </c>
      <c r="R14" s="5">
        <f t="shared" si="5"/>
        <v>0</v>
      </c>
    </row>
    <row r="15" spans="1:18" s="133" customFormat="1" ht="25.5">
      <c r="A15" s="132">
        <v>6</v>
      </c>
      <c r="B15" s="2"/>
      <c r="C15" s="127" t="s">
        <v>703</v>
      </c>
      <c r="D15" s="130" t="s">
        <v>704</v>
      </c>
      <c r="E15" s="131" t="s">
        <v>724</v>
      </c>
      <c r="F15" s="78" t="s">
        <v>45</v>
      </c>
      <c r="G15" s="150" t="s">
        <v>163</v>
      </c>
      <c r="H15" s="108"/>
      <c r="I15" s="108"/>
      <c r="J15" s="196"/>
      <c r="K15" s="4"/>
      <c r="L15" s="4"/>
      <c r="M15" s="5">
        <f t="shared" si="0"/>
        <v>0</v>
      </c>
      <c r="N15" s="99">
        <f t="shared" si="1"/>
        <v>0</v>
      </c>
      <c r="O15" s="54">
        <f t="shared" si="2"/>
        <v>0</v>
      </c>
      <c r="P15" s="54">
        <f t="shared" si="3"/>
        <v>0</v>
      </c>
      <c r="Q15" s="54">
        <f t="shared" si="4"/>
        <v>0</v>
      </c>
      <c r="R15" s="5">
        <f t="shared" si="5"/>
        <v>0</v>
      </c>
    </row>
    <row r="16" spans="1:18" s="133" customFormat="1" ht="12.75">
      <c r="A16" s="132">
        <v>7</v>
      </c>
      <c r="B16" s="2"/>
      <c r="C16" s="127" t="s">
        <v>705</v>
      </c>
      <c r="D16" s="130" t="s">
        <v>706</v>
      </c>
      <c r="E16" s="131" t="s">
        <v>725</v>
      </c>
      <c r="F16" s="78" t="s">
        <v>162</v>
      </c>
      <c r="G16" s="150">
        <v>1</v>
      </c>
      <c r="H16" s="108"/>
      <c r="I16" s="108"/>
      <c r="J16" s="80"/>
      <c r="K16" s="80"/>
      <c r="L16" s="81"/>
      <c r="M16" s="5">
        <f t="shared" si="0"/>
        <v>0</v>
      </c>
      <c r="N16" s="99">
        <f t="shared" si="1"/>
        <v>0</v>
      </c>
      <c r="O16" s="54">
        <f t="shared" si="2"/>
        <v>0</v>
      </c>
      <c r="P16" s="54">
        <f t="shared" si="3"/>
        <v>0</v>
      </c>
      <c r="Q16" s="54">
        <f t="shared" si="4"/>
        <v>0</v>
      </c>
      <c r="R16" s="5">
        <f t="shared" si="5"/>
        <v>0</v>
      </c>
    </row>
    <row r="17" spans="1:18" s="133" customFormat="1" ht="25.5">
      <c r="A17" s="132">
        <v>8</v>
      </c>
      <c r="B17" s="2"/>
      <c r="C17" s="127" t="s">
        <v>705</v>
      </c>
      <c r="D17" s="130" t="s">
        <v>707</v>
      </c>
      <c r="E17" s="131" t="s">
        <v>725</v>
      </c>
      <c r="F17" s="78" t="s">
        <v>162</v>
      </c>
      <c r="G17" s="150" t="s">
        <v>163</v>
      </c>
      <c r="H17" s="108"/>
      <c r="I17" s="108"/>
      <c r="J17" s="80"/>
      <c r="K17" s="80"/>
      <c r="L17" s="81"/>
      <c r="M17" s="5">
        <f t="shared" si="0"/>
        <v>0</v>
      </c>
      <c r="N17" s="99">
        <f t="shared" si="1"/>
        <v>0</v>
      </c>
      <c r="O17" s="54">
        <f t="shared" si="2"/>
        <v>0</v>
      </c>
      <c r="P17" s="54">
        <f t="shared" si="3"/>
        <v>0</v>
      </c>
      <c r="Q17" s="54">
        <f t="shared" si="4"/>
        <v>0</v>
      </c>
      <c r="R17" s="5">
        <f t="shared" si="5"/>
        <v>0</v>
      </c>
    </row>
    <row r="18" spans="1:18" s="133" customFormat="1" ht="12.75">
      <c r="A18" s="132">
        <v>9</v>
      </c>
      <c r="B18" s="2"/>
      <c r="C18" s="127" t="s">
        <v>708</v>
      </c>
      <c r="D18" s="130" t="s">
        <v>709</v>
      </c>
      <c r="E18" s="131" t="s">
        <v>724</v>
      </c>
      <c r="F18" s="78" t="s">
        <v>45</v>
      </c>
      <c r="G18" s="150" t="s">
        <v>163</v>
      </c>
      <c r="H18" s="108"/>
      <c r="I18" s="108"/>
      <c r="J18" s="196"/>
      <c r="K18" s="4"/>
      <c r="L18" s="4"/>
      <c r="M18" s="5">
        <f t="shared" si="0"/>
        <v>0</v>
      </c>
      <c r="N18" s="99">
        <f t="shared" si="1"/>
        <v>0</v>
      </c>
      <c r="O18" s="54">
        <f t="shared" si="2"/>
        <v>0</v>
      </c>
      <c r="P18" s="54">
        <f t="shared" si="3"/>
        <v>0</v>
      </c>
      <c r="Q18" s="54">
        <f t="shared" si="4"/>
        <v>0</v>
      </c>
      <c r="R18" s="5">
        <f t="shared" si="5"/>
        <v>0</v>
      </c>
    </row>
    <row r="19" spans="1:18" s="133" customFormat="1" ht="25.5">
      <c r="A19" s="132">
        <v>10</v>
      </c>
      <c r="B19" s="2"/>
      <c r="C19" s="127" t="s">
        <v>710</v>
      </c>
      <c r="D19" s="130" t="s">
        <v>711</v>
      </c>
      <c r="E19" s="131" t="s">
        <v>724</v>
      </c>
      <c r="F19" s="78" t="s">
        <v>45</v>
      </c>
      <c r="G19" s="150">
        <v>1</v>
      </c>
      <c r="H19" s="108"/>
      <c r="I19" s="108"/>
      <c r="J19" s="196"/>
      <c r="K19" s="4"/>
      <c r="L19" s="4"/>
      <c r="M19" s="5">
        <f t="shared" si="0"/>
        <v>0</v>
      </c>
      <c r="N19" s="99">
        <f t="shared" si="1"/>
        <v>0</v>
      </c>
      <c r="O19" s="54">
        <f t="shared" si="2"/>
        <v>0</v>
      </c>
      <c r="P19" s="54">
        <f t="shared" si="3"/>
        <v>0</v>
      </c>
      <c r="Q19" s="54">
        <f t="shared" si="4"/>
        <v>0</v>
      </c>
      <c r="R19" s="5">
        <f t="shared" si="5"/>
        <v>0</v>
      </c>
    </row>
    <row r="20" spans="1:18" s="133" customFormat="1" ht="25.5">
      <c r="A20" s="132">
        <v>11</v>
      </c>
      <c r="B20" s="2"/>
      <c r="C20" s="127" t="s">
        <v>712</v>
      </c>
      <c r="D20" s="130" t="s">
        <v>713</v>
      </c>
      <c r="E20" s="131" t="s">
        <v>724</v>
      </c>
      <c r="F20" s="78" t="s">
        <v>162</v>
      </c>
      <c r="G20" s="150">
        <v>1</v>
      </c>
      <c r="H20" s="108"/>
      <c r="I20" s="108"/>
      <c r="J20" s="196"/>
      <c r="K20" s="4"/>
      <c r="L20" s="4"/>
      <c r="M20" s="5">
        <f t="shared" si="0"/>
        <v>0</v>
      </c>
      <c r="N20" s="99">
        <f t="shared" si="1"/>
        <v>0</v>
      </c>
      <c r="O20" s="54">
        <f t="shared" si="2"/>
        <v>0</v>
      </c>
      <c r="P20" s="54">
        <f t="shared" si="3"/>
        <v>0</v>
      </c>
      <c r="Q20" s="54">
        <f t="shared" si="4"/>
        <v>0</v>
      </c>
      <c r="R20" s="5">
        <f t="shared" si="5"/>
        <v>0</v>
      </c>
    </row>
    <row r="21" spans="1:18" s="133" customFormat="1" ht="25.5">
      <c r="A21" s="132">
        <v>12</v>
      </c>
      <c r="B21" s="2"/>
      <c r="C21" s="127" t="s">
        <v>712</v>
      </c>
      <c r="D21" s="130" t="s">
        <v>714</v>
      </c>
      <c r="E21" s="131" t="s">
        <v>724</v>
      </c>
      <c r="F21" s="78" t="s">
        <v>162</v>
      </c>
      <c r="G21" s="150">
        <v>1</v>
      </c>
      <c r="H21" s="108"/>
      <c r="I21" s="108"/>
      <c r="J21" s="196"/>
      <c r="K21" s="4"/>
      <c r="L21" s="4"/>
      <c r="M21" s="5">
        <f t="shared" si="0"/>
        <v>0</v>
      </c>
      <c r="N21" s="99">
        <f t="shared" si="1"/>
        <v>0</v>
      </c>
      <c r="O21" s="54">
        <f t="shared" si="2"/>
        <v>0</v>
      </c>
      <c r="P21" s="54">
        <f t="shared" si="3"/>
        <v>0</v>
      </c>
      <c r="Q21" s="54">
        <f t="shared" si="4"/>
        <v>0</v>
      </c>
      <c r="R21" s="5">
        <f t="shared" si="5"/>
        <v>0</v>
      </c>
    </row>
    <row r="22" spans="1:18" s="133" customFormat="1" ht="25.5">
      <c r="A22" s="132">
        <v>13</v>
      </c>
      <c r="B22" s="2"/>
      <c r="C22" s="127" t="s">
        <v>715</v>
      </c>
      <c r="D22" s="130" t="s">
        <v>716</v>
      </c>
      <c r="E22" s="131" t="s">
        <v>724</v>
      </c>
      <c r="F22" s="78" t="s">
        <v>45</v>
      </c>
      <c r="G22" s="150" t="s">
        <v>163</v>
      </c>
      <c r="H22" s="108"/>
      <c r="I22" s="108"/>
      <c r="J22" s="196"/>
      <c r="K22" s="4"/>
      <c r="L22" s="4"/>
      <c r="M22" s="5">
        <f t="shared" si="0"/>
        <v>0</v>
      </c>
      <c r="N22" s="99">
        <f t="shared" si="1"/>
        <v>0</v>
      </c>
      <c r="O22" s="54">
        <f t="shared" si="2"/>
        <v>0</v>
      </c>
      <c r="P22" s="54">
        <f t="shared" si="3"/>
        <v>0</v>
      </c>
      <c r="Q22" s="54">
        <f t="shared" si="4"/>
        <v>0</v>
      </c>
      <c r="R22" s="5">
        <f t="shared" si="5"/>
        <v>0</v>
      </c>
    </row>
    <row r="23" spans="1:18" s="133" customFormat="1" ht="25.5">
      <c r="A23" s="132">
        <v>14</v>
      </c>
      <c r="B23" s="2"/>
      <c r="C23" s="127" t="s">
        <v>715</v>
      </c>
      <c r="D23" s="130" t="s">
        <v>717</v>
      </c>
      <c r="E23" s="131" t="s">
        <v>724</v>
      </c>
      <c r="F23" s="78" t="s">
        <v>45</v>
      </c>
      <c r="G23" s="150">
        <v>1</v>
      </c>
      <c r="H23" s="108"/>
      <c r="I23" s="108"/>
      <c r="J23" s="196"/>
      <c r="K23" s="4"/>
      <c r="L23" s="4"/>
      <c r="M23" s="5">
        <f t="shared" si="0"/>
        <v>0</v>
      </c>
      <c r="N23" s="99">
        <f t="shared" si="1"/>
        <v>0</v>
      </c>
      <c r="O23" s="54">
        <f t="shared" si="2"/>
        <v>0</v>
      </c>
      <c r="P23" s="54">
        <f t="shared" si="3"/>
        <v>0</v>
      </c>
      <c r="Q23" s="54">
        <f t="shared" si="4"/>
        <v>0</v>
      </c>
      <c r="R23" s="5">
        <f t="shared" si="5"/>
        <v>0</v>
      </c>
    </row>
    <row r="24" spans="1:18" s="133" customFormat="1" ht="38.25">
      <c r="A24" s="132">
        <v>15</v>
      </c>
      <c r="B24" s="2"/>
      <c r="C24" s="127" t="s">
        <v>718</v>
      </c>
      <c r="D24" s="130" t="s">
        <v>719</v>
      </c>
      <c r="E24" s="131" t="s">
        <v>726</v>
      </c>
      <c r="F24" s="78" t="s">
        <v>162</v>
      </c>
      <c r="G24" s="150" t="s">
        <v>163</v>
      </c>
      <c r="H24" s="108"/>
      <c r="I24" s="108"/>
      <c r="J24" s="196"/>
      <c r="K24" s="4"/>
      <c r="L24" s="4"/>
      <c r="M24" s="5">
        <f t="shared" si="0"/>
        <v>0</v>
      </c>
      <c r="N24" s="99">
        <f t="shared" si="1"/>
        <v>0</v>
      </c>
      <c r="O24" s="54">
        <f t="shared" si="2"/>
        <v>0</v>
      </c>
      <c r="P24" s="54">
        <f t="shared" si="3"/>
        <v>0</v>
      </c>
      <c r="Q24" s="54">
        <f t="shared" si="4"/>
        <v>0</v>
      </c>
      <c r="R24" s="5">
        <f t="shared" si="5"/>
        <v>0</v>
      </c>
    </row>
    <row r="25" spans="1:18" s="133" customFormat="1" ht="25.5">
      <c r="A25" s="132">
        <v>16</v>
      </c>
      <c r="B25" s="2"/>
      <c r="C25" s="127" t="s">
        <v>720</v>
      </c>
      <c r="D25" s="130" t="s">
        <v>721</v>
      </c>
      <c r="E25" s="131" t="s">
        <v>726</v>
      </c>
      <c r="F25" s="78" t="s">
        <v>45</v>
      </c>
      <c r="G25" s="150" t="s">
        <v>163</v>
      </c>
      <c r="H25" s="108"/>
      <c r="I25" s="108"/>
      <c r="J25" s="196"/>
      <c r="K25" s="4"/>
      <c r="L25" s="4"/>
      <c r="M25" s="5">
        <f t="shared" si="0"/>
        <v>0</v>
      </c>
      <c r="N25" s="99">
        <f t="shared" si="1"/>
        <v>0</v>
      </c>
      <c r="O25" s="54">
        <f t="shared" si="2"/>
        <v>0</v>
      </c>
      <c r="P25" s="54">
        <f t="shared" si="3"/>
        <v>0</v>
      </c>
      <c r="Q25" s="54">
        <f t="shared" si="4"/>
        <v>0</v>
      </c>
      <c r="R25" s="5">
        <f t="shared" si="5"/>
        <v>0</v>
      </c>
    </row>
    <row r="26" spans="1:18" s="133" customFormat="1" ht="51">
      <c r="A26" s="132">
        <v>17</v>
      </c>
      <c r="B26" s="2"/>
      <c r="C26" s="127" t="s">
        <v>722</v>
      </c>
      <c r="D26" s="130" t="s">
        <v>723</v>
      </c>
      <c r="E26" s="131" t="s">
        <v>727</v>
      </c>
      <c r="F26" s="78" t="s">
        <v>162</v>
      </c>
      <c r="G26" s="150" t="s">
        <v>163</v>
      </c>
      <c r="H26" s="108"/>
      <c r="I26" s="108"/>
      <c r="J26" s="196"/>
      <c r="K26" s="4"/>
      <c r="L26" s="4"/>
      <c r="M26" s="5">
        <f t="shared" si="0"/>
        <v>0</v>
      </c>
      <c r="N26" s="99">
        <f t="shared" si="1"/>
        <v>0</v>
      </c>
      <c r="O26" s="54">
        <f t="shared" si="2"/>
        <v>0</v>
      </c>
      <c r="P26" s="54">
        <f t="shared" si="3"/>
        <v>0</v>
      </c>
      <c r="Q26" s="54">
        <f t="shared" si="4"/>
        <v>0</v>
      </c>
      <c r="R26" s="5">
        <f t="shared" si="5"/>
        <v>0</v>
      </c>
    </row>
    <row r="27" spans="1:18" s="133" customFormat="1" ht="25.5">
      <c r="A27" s="132">
        <v>18</v>
      </c>
      <c r="B27" s="2"/>
      <c r="C27" s="126" t="s">
        <v>728</v>
      </c>
      <c r="D27" s="130"/>
      <c r="E27" s="131"/>
      <c r="F27" s="78"/>
      <c r="G27" s="150"/>
      <c r="H27" s="108"/>
      <c r="I27" s="108"/>
      <c r="J27" s="80"/>
      <c r="K27" s="80"/>
      <c r="L27" s="81"/>
      <c r="M27" s="5">
        <f t="shared" si="0"/>
        <v>0</v>
      </c>
      <c r="N27" s="99">
        <f t="shared" si="1"/>
        <v>0</v>
      </c>
      <c r="O27" s="54">
        <f t="shared" si="2"/>
        <v>0</v>
      </c>
      <c r="P27" s="54">
        <f t="shared" si="3"/>
        <v>0</v>
      </c>
      <c r="Q27" s="54">
        <f t="shared" si="4"/>
        <v>0</v>
      </c>
      <c r="R27" s="5">
        <f t="shared" si="5"/>
        <v>0</v>
      </c>
    </row>
    <row r="28" spans="1:18" s="133" customFormat="1" ht="12.75">
      <c r="A28" s="132">
        <v>19</v>
      </c>
      <c r="B28" s="2"/>
      <c r="C28" s="127" t="s">
        <v>729</v>
      </c>
      <c r="D28" s="130" t="s">
        <v>730</v>
      </c>
      <c r="E28" s="131" t="s">
        <v>756</v>
      </c>
      <c r="F28" s="78" t="s">
        <v>162</v>
      </c>
      <c r="G28" s="150" t="s">
        <v>163</v>
      </c>
      <c r="H28" s="108"/>
      <c r="I28" s="108"/>
      <c r="J28" s="196"/>
      <c r="K28" s="4"/>
      <c r="L28" s="4"/>
      <c r="M28" s="5">
        <f t="shared" si="0"/>
        <v>0</v>
      </c>
      <c r="N28" s="99">
        <f t="shared" si="1"/>
        <v>0</v>
      </c>
      <c r="O28" s="54">
        <f t="shared" si="2"/>
        <v>0</v>
      </c>
      <c r="P28" s="54">
        <f t="shared" si="3"/>
        <v>0</v>
      </c>
      <c r="Q28" s="54">
        <f t="shared" si="4"/>
        <v>0</v>
      </c>
      <c r="R28" s="5">
        <f t="shared" si="5"/>
        <v>0</v>
      </c>
    </row>
    <row r="29" spans="1:18" s="133" customFormat="1" ht="12.75">
      <c r="A29" s="132">
        <v>20</v>
      </c>
      <c r="B29" s="2"/>
      <c r="C29" s="127" t="s">
        <v>729</v>
      </c>
      <c r="D29" s="130" t="s">
        <v>731</v>
      </c>
      <c r="E29" s="131"/>
      <c r="F29" s="78" t="s">
        <v>162</v>
      </c>
      <c r="G29" s="150" t="s">
        <v>163</v>
      </c>
      <c r="H29" s="108"/>
      <c r="I29" s="108"/>
      <c r="J29" s="196"/>
      <c r="K29" s="4"/>
      <c r="L29" s="4"/>
      <c r="M29" s="5">
        <f t="shared" si="0"/>
        <v>0</v>
      </c>
      <c r="N29" s="99">
        <f t="shared" si="1"/>
        <v>0</v>
      </c>
      <c r="O29" s="54">
        <f t="shared" si="2"/>
        <v>0</v>
      </c>
      <c r="P29" s="54">
        <f t="shared" si="3"/>
        <v>0</v>
      </c>
      <c r="Q29" s="54">
        <f t="shared" si="4"/>
        <v>0</v>
      </c>
      <c r="R29" s="5">
        <f t="shared" si="5"/>
        <v>0</v>
      </c>
    </row>
    <row r="30" spans="1:18" s="133" customFormat="1" ht="25.5">
      <c r="A30" s="132">
        <v>21</v>
      </c>
      <c r="B30" s="2"/>
      <c r="C30" s="127" t="s">
        <v>732</v>
      </c>
      <c r="D30" s="130" t="s">
        <v>733</v>
      </c>
      <c r="E30" s="131"/>
      <c r="F30" s="78" t="s">
        <v>162</v>
      </c>
      <c r="G30" s="150" t="s">
        <v>163</v>
      </c>
      <c r="H30" s="108"/>
      <c r="I30" s="108"/>
      <c r="J30" s="196"/>
      <c r="K30" s="4"/>
      <c r="L30" s="4"/>
      <c r="M30" s="5">
        <f t="shared" si="0"/>
        <v>0</v>
      </c>
      <c r="N30" s="99">
        <f t="shared" si="1"/>
        <v>0</v>
      </c>
      <c r="O30" s="54">
        <f t="shared" si="2"/>
        <v>0</v>
      </c>
      <c r="P30" s="54">
        <f t="shared" si="3"/>
        <v>0</v>
      </c>
      <c r="Q30" s="54">
        <f t="shared" si="4"/>
        <v>0</v>
      </c>
      <c r="R30" s="5">
        <f t="shared" si="5"/>
        <v>0</v>
      </c>
    </row>
    <row r="31" spans="1:18" s="133" customFormat="1" ht="25.5">
      <c r="A31" s="132">
        <v>22</v>
      </c>
      <c r="B31" s="2"/>
      <c r="C31" s="127" t="s">
        <v>732</v>
      </c>
      <c r="D31" s="130" t="s">
        <v>734</v>
      </c>
      <c r="E31" s="131"/>
      <c r="F31" s="78" t="s">
        <v>162</v>
      </c>
      <c r="G31" s="150" t="s">
        <v>163</v>
      </c>
      <c r="H31" s="108"/>
      <c r="I31" s="108"/>
      <c r="J31" s="196"/>
      <c r="K31" s="4"/>
      <c r="L31" s="4"/>
      <c r="M31" s="5">
        <f t="shared" si="0"/>
        <v>0</v>
      </c>
      <c r="N31" s="99">
        <f t="shared" si="1"/>
        <v>0</v>
      </c>
      <c r="O31" s="54">
        <f t="shared" si="2"/>
        <v>0</v>
      </c>
      <c r="P31" s="54">
        <f t="shared" si="3"/>
        <v>0</v>
      </c>
      <c r="Q31" s="54">
        <f t="shared" si="4"/>
        <v>0</v>
      </c>
      <c r="R31" s="5">
        <f t="shared" si="5"/>
        <v>0</v>
      </c>
    </row>
    <row r="32" spans="1:18" s="133" customFormat="1" ht="12.75">
      <c r="A32" s="132">
        <v>23</v>
      </c>
      <c r="B32" s="2"/>
      <c r="C32" s="127" t="s">
        <v>735</v>
      </c>
      <c r="D32" s="130" t="s">
        <v>736</v>
      </c>
      <c r="E32" s="131"/>
      <c r="F32" s="78" t="s">
        <v>162</v>
      </c>
      <c r="G32" s="150">
        <v>1</v>
      </c>
      <c r="H32" s="108"/>
      <c r="I32" s="108"/>
      <c r="J32" s="196"/>
      <c r="K32" s="4"/>
      <c r="L32" s="4"/>
      <c r="M32" s="5">
        <f t="shared" si="0"/>
        <v>0</v>
      </c>
      <c r="N32" s="99">
        <f t="shared" si="1"/>
        <v>0</v>
      </c>
      <c r="O32" s="54">
        <f t="shared" si="2"/>
        <v>0</v>
      </c>
      <c r="P32" s="54">
        <f t="shared" si="3"/>
        <v>0</v>
      </c>
      <c r="Q32" s="54">
        <f t="shared" si="4"/>
        <v>0</v>
      </c>
      <c r="R32" s="5">
        <f t="shared" si="5"/>
        <v>0</v>
      </c>
    </row>
    <row r="33" spans="1:18" s="133" customFormat="1" ht="12.75">
      <c r="A33" s="132">
        <v>24</v>
      </c>
      <c r="B33" s="2"/>
      <c r="C33" s="127" t="s">
        <v>737</v>
      </c>
      <c r="D33" s="130" t="s">
        <v>731</v>
      </c>
      <c r="E33" s="131"/>
      <c r="F33" s="78" t="s">
        <v>162</v>
      </c>
      <c r="G33" s="150">
        <v>1</v>
      </c>
      <c r="H33" s="108"/>
      <c r="I33" s="108"/>
      <c r="J33" s="196"/>
      <c r="K33" s="4"/>
      <c r="L33" s="4"/>
      <c r="M33" s="5">
        <f t="shared" si="0"/>
        <v>0</v>
      </c>
      <c r="N33" s="99">
        <f t="shared" si="1"/>
        <v>0</v>
      </c>
      <c r="O33" s="54">
        <f t="shared" si="2"/>
        <v>0</v>
      </c>
      <c r="P33" s="54">
        <f t="shared" si="3"/>
        <v>0</v>
      </c>
      <c r="Q33" s="54">
        <f t="shared" si="4"/>
        <v>0</v>
      </c>
      <c r="R33" s="5">
        <f t="shared" si="5"/>
        <v>0</v>
      </c>
    </row>
    <row r="34" spans="1:18" s="133" customFormat="1" ht="12.75">
      <c r="A34" s="132">
        <v>25</v>
      </c>
      <c r="B34" s="2"/>
      <c r="C34" s="127" t="s">
        <v>738</v>
      </c>
      <c r="D34" s="130" t="s">
        <v>733</v>
      </c>
      <c r="E34" s="131"/>
      <c r="F34" s="78" t="s">
        <v>162</v>
      </c>
      <c r="G34" s="150" t="s">
        <v>163</v>
      </c>
      <c r="H34" s="108"/>
      <c r="I34" s="108"/>
      <c r="J34" s="196"/>
      <c r="K34" s="4"/>
      <c r="L34" s="4"/>
      <c r="M34" s="5">
        <f t="shared" si="0"/>
        <v>0</v>
      </c>
      <c r="N34" s="99">
        <f t="shared" si="1"/>
        <v>0</v>
      </c>
      <c r="O34" s="54">
        <f t="shared" si="2"/>
        <v>0</v>
      </c>
      <c r="P34" s="54">
        <f t="shared" si="3"/>
        <v>0</v>
      </c>
      <c r="Q34" s="54">
        <f t="shared" si="4"/>
        <v>0</v>
      </c>
      <c r="R34" s="5">
        <f t="shared" si="5"/>
        <v>0</v>
      </c>
    </row>
    <row r="35" spans="1:18" s="133" customFormat="1" ht="12.75">
      <c r="A35" s="132">
        <v>26</v>
      </c>
      <c r="B35" s="2"/>
      <c r="C35" s="127" t="s">
        <v>738</v>
      </c>
      <c r="D35" s="130" t="s">
        <v>734</v>
      </c>
      <c r="E35" s="131"/>
      <c r="F35" s="78" t="s">
        <v>162</v>
      </c>
      <c r="G35" s="150" t="s">
        <v>163</v>
      </c>
      <c r="H35" s="108"/>
      <c r="I35" s="108"/>
      <c r="J35" s="196"/>
      <c r="K35" s="4"/>
      <c r="L35" s="4"/>
      <c r="M35" s="5">
        <f aca="true" t="shared" si="6" ref="M35:M66">ROUND(J35+K35+L35,2)</f>
        <v>0</v>
      </c>
      <c r="N35" s="99">
        <f aca="true" t="shared" si="7" ref="N35:N66">ROUND(H35*G35,2)</f>
        <v>0</v>
      </c>
      <c r="O35" s="54">
        <f aca="true" t="shared" si="8" ref="O35:O66">ROUND(J35*G35,2)</f>
        <v>0</v>
      </c>
      <c r="P35" s="54">
        <f aca="true" t="shared" si="9" ref="P35:P66">ROUND(K35*G35,2)</f>
        <v>0</v>
      </c>
      <c r="Q35" s="54">
        <f aca="true" t="shared" si="10" ref="Q35:Q66">ROUND(L35*G35,2)</f>
        <v>0</v>
      </c>
      <c r="R35" s="5">
        <f aca="true" t="shared" si="11" ref="R35:R66">ROUND(O35+P35+Q35,2)</f>
        <v>0</v>
      </c>
    </row>
    <row r="36" spans="1:18" s="133" customFormat="1" ht="25.5">
      <c r="A36" s="132">
        <v>27</v>
      </c>
      <c r="B36" s="2"/>
      <c r="C36" s="127" t="s">
        <v>739</v>
      </c>
      <c r="D36" s="130" t="s">
        <v>730</v>
      </c>
      <c r="E36" s="131" t="s">
        <v>757</v>
      </c>
      <c r="F36" s="78" t="s">
        <v>162</v>
      </c>
      <c r="G36" s="150" t="s">
        <v>164</v>
      </c>
      <c r="H36" s="108"/>
      <c r="I36" s="108"/>
      <c r="J36" s="196"/>
      <c r="K36" s="4"/>
      <c r="L36" s="4"/>
      <c r="M36" s="5">
        <f t="shared" si="6"/>
        <v>0</v>
      </c>
      <c r="N36" s="99">
        <f t="shared" si="7"/>
        <v>0</v>
      </c>
      <c r="O36" s="54">
        <f t="shared" si="8"/>
        <v>0</v>
      </c>
      <c r="P36" s="54">
        <f t="shared" si="9"/>
        <v>0</v>
      </c>
      <c r="Q36" s="54">
        <f t="shared" si="10"/>
        <v>0</v>
      </c>
      <c r="R36" s="5">
        <f t="shared" si="11"/>
        <v>0</v>
      </c>
    </row>
    <row r="37" spans="1:18" s="133" customFormat="1" ht="25.5">
      <c r="A37" s="132">
        <v>28</v>
      </c>
      <c r="B37" s="2"/>
      <c r="C37" s="127" t="s">
        <v>739</v>
      </c>
      <c r="D37" s="130" t="s">
        <v>731</v>
      </c>
      <c r="E37" s="131" t="s">
        <v>757</v>
      </c>
      <c r="F37" s="78" t="s">
        <v>162</v>
      </c>
      <c r="G37" s="150" t="s">
        <v>172</v>
      </c>
      <c r="H37" s="108"/>
      <c r="I37" s="108"/>
      <c r="J37" s="196"/>
      <c r="K37" s="4"/>
      <c r="L37" s="4"/>
      <c r="M37" s="5">
        <f t="shared" si="6"/>
        <v>0</v>
      </c>
      <c r="N37" s="99">
        <f t="shared" si="7"/>
        <v>0</v>
      </c>
      <c r="O37" s="54">
        <f t="shared" si="8"/>
        <v>0</v>
      </c>
      <c r="P37" s="54">
        <f t="shared" si="9"/>
        <v>0</v>
      </c>
      <c r="Q37" s="54">
        <f t="shared" si="10"/>
        <v>0</v>
      </c>
      <c r="R37" s="5">
        <f t="shared" si="11"/>
        <v>0</v>
      </c>
    </row>
    <row r="38" spans="1:18" s="133" customFormat="1" ht="25.5">
      <c r="A38" s="132">
        <v>29</v>
      </c>
      <c r="B38" s="2"/>
      <c r="C38" s="127" t="s">
        <v>739</v>
      </c>
      <c r="D38" s="130" t="s">
        <v>733</v>
      </c>
      <c r="E38" s="131" t="s">
        <v>757</v>
      </c>
      <c r="F38" s="78" t="s">
        <v>162</v>
      </c>
      <c r="G38" s="150" t="s">
        <v>164</v>
      </c>
      <c r="H38" s="108"/>
      <c r="I38" s="108"/>
      <c r="J38" s="196"/>
      <c r="K38" s="4"/>
      <c r="L38" s="4"/>
      <c r="M38" s="5">
        <f t="shared" si="6"/>
        <v>0</v>
      </c>
      <c r="N38" s="99">
        <f t="shared" si="7"/>
        <v>0</v>
      </c>
      <c r="O38" s="54">
        <f t="shared" si="8"/>
        <v>0</v>
      </c>
      <c r="P38" s="54">
        <f t="shared" si="9"/>
        <v>0</v>
      </c>
      <c r="Q38" s="54">
        <f t="shared" si="10"/>
        <v>0</v>
      </c>
      <c r="R38" s="5">
        <f t="shared" si="11"/>
        <v>0</v>
      </c>
    </row>
    <row r="39" spans="1:18" s="133" customFormat="1" ht="12.75">
      <c r="A39" s="132">
        <v>30</v>
      </c>
      <c r="B39" s="2"/>
      <c r="C39" s="127" t="s">
        <v>740</v>
      </c>
      <c r="D39" s="130" t="s">
        <v>741</v>
      </c>
      <c r="E39" s="131"/>
      <c r="F39" s="78" t="s">
        <v>162</v>
      </c>
      <c r="G39" s="150" t="s">
        <v>163</v>
      </c>
      <c r="H39" s="108"/>
      <c r="I39" s="108"/>
      <c r="J39" s="196"/>
      <c r="K39" s="7"/>
      <c r="L39" s="56"/>
      <c r="M39" s="5">
        <f t="shared" si="6"/>
        <v>0</v>
      </c>
      <c r="N39" s="99">
        <f t="shared" si="7"/>
        <v>0</v>
      </c>
      <c r="O39" s="54">
        <f t="shared" si="8"/>
        <v>0</v>
      </c>
      <c r="P39" s="54">
        <f t="shared" si="9"/>
        <v>0</v>
      </c>
      <c r="Q39" s="54">
        <f t="shared" si="10"/>
        <v>0</v>
      </c>
      <c r="R39" s="5">
        <f t="shared" si="11"/>
        <v>0</v>
      </c>
    </row>
    <row r="40" spans="1:18" s="133" customFormat="1" ht="25.5">
      <c r="A40" s="132">
        <v>31</v>
      </c>
      <c r="B40" s="2"/>
      <c r="C40" s="127" t="s">
        <v>742</v>
      </c>
      <c r="D40" s="130" t="s">
        <v>733</v>
      </c>
      <c r="E40" s="131"/>
      <c r="F40" s="78" t="s">
        <v>162</v>
      </c>
      <c r="G40" s="150" t="s">
        <v>164</v>
      </c>
      <c r="H40" s="108"/>
      <c r="I40" s="108"/>
      <c r="J40" s="196"/>
      <c r="K40" s="4"/>
      <c r="L40" s="4"/>
      <c r="M40" s="5">
        <f t="shared" si="6"/>
        <v>0</v>
      </c>
      <c r="N40" s="99">
        <f t="shared" si="7"/>
        <v>0</v>
      </c>
      <c r="O40" s="54">
        <f t="shared" si="8"/>
        <v>0</v>
      </c>
      <c r="P40" s="54">
        <f t="shared" si="9"/>
        <v>0</v>
      </c>
      <c r="Q40" s="54">
        <f t="shared" si="10"/>
        <v>0</v>
      </c>
      <c r="R40" s="5">
        <f t="shared" si="11"/>
        <v>0</v>
      </c>
    </row>
    <row r="41" spans="1:18" s="133" customFormat="1" ht="25.5">
      <c r="A41" s="132">
        <v>32</v>
      </c>
      <c r="B41" s="2"/>
      <c r="C41" s="127" t="s">
        <v>742</v>
      </c>
      <c r="D41" s="130" t="s">
        <v>734</v>
      </c>
      <c r="E41" s="131"/>
      <c r="F41" s="78" t="s">
        <v>162</v>
      </c>
      <c r="G41" s="150">
        <v>1</v>
      </c>
      <c r="H41" s="108"/>
      <c r="I41" s="108"/>
      <c r="J41" s="196"/>
      <c r="K41" s="4"/>
      <c r="L41" s="4"/>
      <c r="M41" s="5">
        <f t="shared" si="6"/>
        <v>0</v>
      </c>
      <c r="N41" s="99">
        <f t="shared" si="7"/>
        <v>0</v>
      </c>
      <c r="O41" s="54">
        <f t="shared" si="8"/>
        <v>0</v>
      </c>
      <c r="P41" s="54">
        <f t="shared" si="9"/>
        <v>0</v>
      </c>
      <c r="Q41" s="54">
        <f t="shared" si="10"/>
        <v>0</v>
      </c>
      <c r="R41" s="5">
        <f t="shared" si="11"/>
        <v>0</v>
      </c>
    </row>
    <row r="42" spans="1:18" s="133" customFormat="1" ht="25.5">
      <c r="A42" s="132">
        <v>33</v>
      </c>
      <c r="B42" s="2"/>
      <c r="C42" s="127" t="s">
        <v>743</v>
      </c>
      <c r="D42" s="130" t="s">
        <v>744</v>
      </c>
      <c r="E42" s="131" t="s">
        <v>758</v>
      </c>
      <c r="F42" s="78" t="s">
        <v>162</v>
      </c>
      <c r="G42" s="150" t="s">
        <v>164</v>
      </c>
      <c r="H42" s="108"/>
      <c r="I42" s="108"/>
      <c r="J42" s="80"/>
      <c r="K42" s="80"/>
      <c r="L42" s="81"/>
      <c r="M42" s="5">
        <f t="shared" si="6"/>
        <v>0</v>
      </c>
      <c r="N42" s="99">
        <f t="shared" si="7"/>
        <v>0</v>
      </c>
      <c r="O42" s="54">
        <f t="shared" si="8"/>
        <v>0</v>
      </c>
      <c r="P42" s="54">
        <f t="shared" si="9"/>
        <v>0</v>
      </c>
      <c r="Q42" s="54">
        <f t="shared" si="10"/>
        <v>0</v>
      </c>
      <c r="R42" s="5">
        <f t="shared" si="11"/>
        <v>0</v>
      </c>
    </row>
    <row r="43" spans="1:18" s="133" customFormat="1" ht="12.75">
      <c r="A43" s="132">
        <v>34</v>
      </c>
      <c r="B43" s="2"/>
      <c r="C43" s="127" t="s">
        <v>745</v>
      </c>
      <c r="D43" s="130" t="s">
        <v>746</v>
      </c>
      <c r="E43" s="131"/>
      <c r="F43" s="78" t="s">
        <v>162</v>
      </c>
      <c r="G43" s="150" t="s">
        <v>755</v>
      </c>
      <c r="H43" s="108"/>
      <c r="I43" s="108"/>
      <c r="J43" s="196"/>
      <c r="K43" s="7"/>
      <c r="L43" s="56"/>
      <c r="M43" s="5">
        <f t="shared" si="6"/>
        <v>0</v>
      </c>
      <c r="N43" s="99">
        <f t="shared" si="7"/>
        <v>0</v>
      </c>
      <c r="O43" s="54">
        <f t="shared" si="8"/>
        <v>0</v>
      </c>
      <c r="P43" s="54">
        <f t="shared" si="9"/>
        <v>0</v>
      </c>
      <c r="Q43" s="54">
        <f t="shared" si="10"/>
        <v>0</v>
      </c>
      <c r="R43" s="5">
        <f t="shared" si="11"/>
        <v>0</v>
      </c>
    </row>
    <row r="44" spans="1:18" s="133" customFormat="1" ht="12.75">
      <c r="A44" s="132">
        <v>35</v>
      </c>
      <c r="B44" s="2"/>
      <c r="C44" s="127" t="s">
        <v>747</v>
      </c>
      <c r="D44" s="130" t="s">
        <v>748</v>
      </c>
      <c r="E44" s="131"/>
      <c r="F44" s="78" t="s">
        <v>162</v>
      </c>
      <c r="G44" s="150" t="s">
        <v>164</v>
      </c>
      <c r="H44" s="108"/>
      <c r="I44" s="108"/>
      <c r="J44" s="196"/>
      <c r="K44" s="55"/>
      <c r="L44" s="5"/>
      <c r="M44" s="5">
        <f t="shared" si="6"/>
        <v>0</v>
      </c>
      <c r="N44" s="99">
        <f t="shared" si="7"/>
        <v>0</v>
      </c>
      <c r="O44" s="54">
        <f t="shared" si="8"/>
        <v>0</v>
      </c>
      <c r="P44" s="54">
        <f t="shared" si="9"/>
        <v>0</v>
      </c>
      <c r="Q44" s="54">
        <f t="shared" si="10"/>
        <v>0</v>
      </c>
      <c r="R44" s="5">
        <f t="shared" si="11"/>
        <v>0</v>
      </c>
    </row>
    <row r="45" spans="1:18" s="133" customFormat="1" ht="12.75">
      <c r="A45" s="132">
        <v>36</v>
      </c>
      <c r="B45" s="2"/>
      <c r="C45" s="127" t="s">
        <v>749</v>
      </c>
      <c r="D45" s="130" t="s">
        <v>750</v>
      </c>
      <c r="E45" s="131"/>
      <c r="F45" s="78" t="s">
        <v>45</v>
      </c>
      <c r="G45" s="150" t="s">
        <v>164</v>
      </c>
      <c r="H45" s="108"/>
      <c r="I45" s="108"/>
      <c r="J45" s="196"/>
      <c r="K45" s="4"/>
      <c r="L45" s="4"/>
      <c r="M45" s="5">
        <f t="shared" si="6"/>
        <v>0</v>
      </c>
      <c r="N45" s="99">
        <f t="shared" si="7"/>
        <v>0</v>
      </c>
      <c r="O45" s="54">
        <f t="shared" si="8"/>
        <v>0</v>
      </c>
      <c r="P45" s="54">
        <f t="shared" si="9"/>
        <v>0</v>
      </c>
      <c r="Q45" s="54">
        <f t="shared" si="10"/>
        <v>0</v>
      </c>
      <c r="R45" s="5">
        <f t="shared" si="11"/>
        <v>0</v>
      </c>
    </row>
    <row r="46" spans="1:18" s="133" customFormat="1" ht="12.75">
      <c r="A46" s="132">
        <v>37</v>
      </c>
      <c r="B46" s="2"/>
      <c r="C46" s="127" t="s">
        <v>749</v>
      </c>
      <c r="D46" s="130" t="s">
        <v>751</v>
      </c>
      <c r="E46" s="131"/>
      <c r="F46" s="78" t="s">
        <v>45</v>
      </c>
      <c r="G46" s="150" t="s">
        <v>171</v>
      </c>
      <c r="H46" s="108"/>
      <c r="I46" s="108"/>
      <c r="J46" s="196"/>
      <c r="K46" s="4"/>
      <c r="L46" s="4"/>
      <c r="M46" s="5">
        <f t="shared" si="6"/>
        <v>0</v>
      </c>
      <c r="N46" s="99">
        <f t="shared" si="7"/>
        <v>0</v>
      </c>
      <c r="O46" s="54">
        <f t="shared" si="8"/>
        <v>0</v>
      </c>
      <c r="P46" s="54">
        <f t="shared" si="9"/>
        <v>0</v>
      </c>
      <c r="Q46" s="54">
        <f t="shared" si="10"/>
        <v>0</v>
      </c>
      <c r="R46" s="5">
        <f t="shared" si="11"/>
        <v>0</v>
      </c>
    </row>
    <row r="47" spans="1:18" s="133" customFormat="1" ht="25.5">
      <c r="A47" s="132">
        <v>38</v>
      </c>
      <c r="B47" s="2"/>
      <c r="C47" s="127" t="s">
        <v>752</v>
      </c>
      <c r="D47" s="130" t="s">
        <v>753</v>
      </c>
      <c r="E47" s="131"/>
      <c r="F47" s="78" t="s">
        <v>45</v>
      </c>
      <c r="G47" s="150" t="s">
        <v>164</v>
      </c>
      <c r="H47" s="108"/>
      <c r="I47" s="108"/>
      <c r="J47" s="196"/>
      <c r="K47" s="4"/>
      <c r="L47" s="4"/>
      <c r="M47" s="5">
        <f t="shared" si="6"/>
        <v>0</v>
      </c>
      <c r="N47" s="99">
        <f t="shared" si="7"/>
        <v>0</v>
      </c>
      <c r="O47" s="54">
        <f t="shared" si="8"/>
        <v>0</v>
      </c>
      <c r="P47" s="54">
        <f t="shared" si="9"/>
        <v>0</v>
      </c>
      <c r="Q47" s="54">
        <f t="shared" si="10"/>
        <v>0</v>
      </c>
      <c r="R47" s="5">
        <f t="shared" si="11"/>
        <v>0</v>
      </c>
    </row>
    <row r="48" spans="1:18" s="133" customFormat="1" ht="25.5">
      <c r="A48" s="132">
        <v>39</v>
      </c>
      <c r="B48" s="2"/>
      <c r="C48" s="127" t="s">
        <v>752</v>
      </c>
      <c r="D48" s="130" t="s">
        <v>754</v>
      </c>
      <c r="E48" s="131"/>
      <c r="F48" s="78" t="s">
        <v>45</v>
      </c>
      <c r="G48" s="150" t="s">
        <v>171</v>
      </c>
      <c r="H48" s="108"/>
      <c r="I48" s="108"/>
      <c r="J48" s="196"/>
      <c r="K48" s="4"/>
      <c r="L48" s="4"/>
      <c r="M48" s="5">
        <f t="shared" si="6"/>
        <v>0</v>
      </c>
      <c r="N48" s="99">
        <f t="shared" si="7"/>
        <v>0</v>
      </c>
      <c r="O48" s="54">
        <f t="shared" si="8"/>
        <v>0</v>
      </c>
      <c r="P48" s="54">
        <f t="shared" si="9"/>
        <v>0</v>
      </c>
      <c r="Q48" s="54">
        <f t="shared" si="10"/>
        <v>0</v>
      </c>
      <c r="R48" s="5">
        <f t="shared" si="11"/>
        <v>0</v>
      </c>
    </row>
    <row r="49" spans="1:18" s="133" customFormat="1" ht="38.25">
      <c r="A49" s="132">
        <v>40</v>
      </c>
      <c r="B49" s="2"/>
      <c r="C49" s="126" t="s">
        <v>759</v>
      </c>
      <c r="D49" s="130"/>
      <c r="E49" s="131"/>
      <c r="F49" s="78"/>
      <c r="G49" s="150"/>
      <c r="H49" s="108"/>
      <c r="I49" s="108"/>
      <c r="J49" s="80"/>
      <c r="K49" s="80"/>
      <c r="L49" s="81"/>
      <c r="M49" s="5">
        <f t="shared" si="6"/>
        <v>0</v>
      </c>
      <c r="N49" s="99">
        <f t="shared" si="7"/>
        <v>0</v>
      </c>
      <c r="O49" s="54">
        <f t="shared" si="8"/>
        <v>0</v>
      </c>
      <c r="P49" s="54">
        <f t="shared" si="9"/>
        <v>0</v>
      </c>
      <c r="Q49" s="54">
        <f t="shared" si="10"/>
        <v>0</v>
      </c>
      <c r="R49" s="5">
        <f t="shared" si="11"/>
        <v>0</v>
      </c>
    </row>
    <row r="50" spans="1:18" s="133" customFormat="1" ht="25.5">
      <c r="A50" s="132">
        <v>41</v>
      </c>
      <c r="B50" s="2"/>
      <c r="C50" s="127" t="s">
        <v>760</v>
      </c>
      <c r="D50" s="130" t="s">
        <v>761</v>
      </c>
      <c r="E50" s="131"/>
      <c r="F50" s="78" t="s">
        <v>781</v>
      </c>
      <c r="G50" s="150">
        <v>5</v>
      </c>
      <c r="H50" s="108"/>
      <c r="I50" s="108"/>
      <c r="J50" s="196"/>
      <c r="K50" s="4"/>
      <c r="L50" s="4"/>
      <c r="M50" s="5">
        <f t="shared" si="6"/>
        <v>0</v>
      </c>
      <c r="N50" s="99">
        <f t="shared" si="7"/>
        <v>0</v>
      </c>
      <c r="O50" s="54">
        <f t="shared" si="8"/>
        <v>0</v>
      </c>
      <c r="P50" s="54">
        <f t="shared" si="9"/>
        <v>0</v>
      </c>
      <c r="Q50" s="54">
        <f t="shared" si="10"/>
        <v>0</v>
      </c>
      <c r="R50" s="5">
        <f t="shared" si="11"/>
        <v>0</v>
      </c>
    </row>
    <row r="51" spans="1:18" s="133" customFormat="1" ht="25.5">
      <c r="A51" s="132">
        <v>42</v>
      </c>
      <c r="B51" s="2"/>
      <c r="C51" s="127" t="s">
        <v>760</v>
      </c>
      <c r="D51" s="130" t="s">
        <v>762</v>
      </c>
      <c r="E51" s="131"/>
      <c r="F51" s="78" t="s">
        <v>781</v>
      </c>
      <c r="G51" s="150">
        <v>7</v>
      </c>
      <c r="H51" s="108"/>
      <c r="I51" s="108"/>
      <c r="J51" s="196"/>
      <c r="K51" s="4"/>
      <c r="L51" s="4"/>
      <c r="M51" s="5">
        <f t="shared" si="6"/>
        <v>0</v>
      </c>
      <c r="N51" s="99">
        <f t="shared" si="7"/>
        <v>0</v>
      </c>
      <c r="O51" s="54">
        <f t="shared" si="8"/>
        <v>0</v>
      </c>
      <c r="P51" s="54">
        <f t="shared" si="9"/>
        <v>0</v>
      </c>
      <c r="Q51" s="54">
        <f t="shared" si="10"/>
        <v>0</v>
      </c>
      <c r="R51" s="5">
        <f t="shared" si="11"/>
        <v>0</v>
      </c>
    </row>
    <row r="52" spans="1:18" s="133" customFormat="1" ht="25.5">
      <c r="A52" s="132">
        <v>43</v>
      </c>
      <c r="B52" s="2"/>
      <c r="C52" s="127" t="s">
        <v>760</v>
      </c>
      <c r="D52" s="130" t="s">
        <v>763</v>
      </c>
      <c r="E52" s="131"/>
      <c r="F52" s="78" t="s">
        <v>781</v>
      </c>
      <c r="G52" s="150">
        <v>3</v>
      </c>
      <c r="H52" s="108"/>
      <c r="I52" s="108"/>
      <c r="J52" s="196"/>
      <c r="K52" s="4"/>
      <c r="L52" s="4"/>
      <c r="M52" s="5">
        <f t="shared" si="6"/>
        <v>0</v>
      </c>
      <c r="N52" s="99">
        <f t="shared" si="7"/>
        <v>0</v>
      </c>
      <c r="O52" s="54">
        <f t="shared" si="8"/>
        <v>0</v>
      </c>
      <c r="P52" s="54">
        <f t="shared" si="9"/>
        <v>0</v>
      </c>
      <c r="Q52" s="54">
        <f t="shared" si="10"/>
        <v>0</v>
      </c>
      <c r="R52" s="5">
        <f t="shared" si="11"/>
        <v>0</v>
      </c>
    </row>
    <row r="53" spans="1:18" s="133" customFormat="1" ht="12.75">
      <c r="A53" s="132">
        <v>44</v>
      </c>
      <c r="B53" s="2"/>
      <c r="C53" s="127" t="s">
        <v>764</v>
      </c>
      <c r="D53" s="130" t="s">
        <v>765</v>
      </c>
      <c r="E53" s="131"/>
      <c r="F53" s="78" t="s">
        <v>781</v>
      </c>
      <c r="G53" s="150">
        <v>4</v>
      </c>
      <c r="H53" s="108"/>
      <c r="I53" s="108"/>
      <c r="J53" s="80"/>
      <c r="K53" s="80"/>
      <c r="L53" s="81"/>
      <c r="M53" s="5">
        <f t="shared" si="6"/>
        <v>0</v>
      </c>
      <c r="N53" s="99">
        <f t="shared" si="7"/>
        <v>0</v>
      </c>
      <c r="O53" s="54">
        <f t="shared" si="8"/>
        <v>0</v>
      </c>
      <c r="P53" s="54">
        <f t="shared" si="9"/>
        <v>0</v>
      </c>
      <c r="Q53" s="54">
        <f t="shared" si="10"/>
        <v>0</v>
      </c>
      <c r="R53" s="5">
        <f t="shared" si="11"/>
        <v>0</v>
      </c>
    </row>
    <row r="54" spans="1:18" s="133" customFormat="1" ht="12.75">
      <c r="A54" s="132">
        <v>45</v>
      </c>
      <c r="B54" s="2"/>
      <c r="C54" s="127" t="s">
        <v>764</v>
      </c>
      <c r="D54" s="130" t="s">
        <v>766</v>
      </c>
      <c r="E54" s="131"/>
      <c r="F54" s="78" t="s">
        <v>781</v>
      </c>
      <c r="G54" s="150">
        <v>2</v>
      </c>
      <c r="H54" s="108"/>
      <c r="I54" s="108"/>
      <c r="J54" s="80"/>
      <c r="K54" s="80"/>
      <c r="L54" s="81"/>
      <c r="M54" s="5">
        <f t="shared" si="6"/>
        <v>0</v>
      </c>
      <c r="N54" s="99">
        <f t="shared" si="7"/>
        <v>0</v>
      </c>
      <c r="O54" s="54">
        <f t="shared" si="8"/>
        <v>0</v>
      </c>
      <c r="P54" s="54">
        <f t="shared" si="9"/>
        <v>0</v>
      </c>
      <c r="Q54" s="54">
        <f t="shared" si="10"/>
        <v>0</v>
      </c>
      <c r="R54" s="5">
        <f t="shared" si="11"/>
        <v>0</v>
      </c>
    </row>
    <row r="55" spans="1:18" s="133" customFormat="1" ht="63.75">
      <c r="A55" s="132">
        <v>46</v>
      </c>
      <c r="B55" s="2"/>
      <c r="C55" s="127" t="s">
        <v>767</v>
      </c>
      <c r="D55" s="130" t="s">
        <v>768</v>
      </c>
      <c r="E55" s="131" t="s">
        <v>782</v>
      </c>
      <c r="F55" s="78" t="s">
        <v>781</v>
      </c>
      <c r="G55" s="150">
        <v>5</v>
      </c>
      <c r="H55" s="108"/>
      <c r="I55" s="108"/>
      <c r="J55" s="196"/>
      <c r="K55" s="4"/>
      <c r="L55" s="4"/>
      <c r="M55" s="5">
        <f t="shared" si="6"/>
        <v>0</v>
      </c>
      <c r="N55" s="99">
        <f t="shared" si="7"/>
        <v>0</v>
      </c>
      <c r="O55" s="54">
        <f t="shared" si="8"/>
        <v>0</v>
      </c>
      <c r="P55" s="54">
        <f t="shared" si="9"/>
        <v>0</v>
      </c>
      <c r="Q55" s="54">
        <f t="shared" si="10"/>
        <v>0</v>
      </c>
      <c r="R55" s="5">
        <f t="shared" si="11"/>
        <v>0</v>
      </c>
    </row>
    <row r="56" spans="1:18" s="133" customFormat="1" ht="63.75">
      <c r="A56" s="132">
        <v>47</v>
      </c>
      <c r="B56" s="2"/>
      <c r="C56" s="127" t="s">
        <v>767</v>
      </c>
      <c r="D56" s="130" t="s">
        <v>769</v>
      </c>
      <c r="E56" s="131" t="s">
        <v>782</v>
      </c>
      <c r="F56" s="78" t="s">
        <v>781</v>
      </c>
      <c r="G56" s="150">
        <v>7</v>
      </c>
      <c r="H56" s="108"/>
      <c r="I56" s="108"/>
      <c r="J56" s="196"/>
      <c r="K56" s="4"/>
      <c r="L56" s="4"/>
      <c r="M56" s="5">
        <f t="shared" si="6"/>
        <v>0</v>
      </c>
      <c r="N56" s="99">
        <f t="shared" si="7"/>
        <v>0</v>
      </c>
      <c r="O56" s="54">
        <f t="shared" si="8"/>
        <v>0</v>
      </c>
      <c r="P56" s="54">
        <f t="shared" si="9"/>
        <v>0</v>
      </c>
      <c r="Q56" s="54">
        <f t="shared" si="10"/>
        <v>0</v>
      </c>
      <c r="R56" s="5">
        <f t="shared" si="11"/>
        <v>0</v>
      </c>
    </row>
    <row r="57" spans="1:18" s="133" customFormat="1" ht="63.75">
      <c r="A57" s="132">
        <v>48</v>
      </c>
      <c r="B57" s="2"/>
      <c r="C57" s="127" t="s">
        <v>767</v>
      </c>
      <c r="D57" s="130" t="s">
        <v>770</v>
      </c>
      <c r="E57" s="131" t="s">
        <v>782</v>
      </c>
      <c r="F57" s="78" t="s">
        <v>781</v>
      </c>
      <c r="G57" s="150">
        <v>3</v>
      </c>
      <c r="H57" s="108"/>
      <c r="I57" s="108"/>
      <c r="J57" s="196"/>
      <c r="K57" s="4"/>
      <c r="L57" s="4"/>
      <c r="M57" s="5">
        <f t="shared" si="6"/>
        <v>0</v>
      </c>
      <c r="N57" s="99">
        <f t="shared" si="7"/>
        <v>0</v>
      </c>
      <c r="O57" s="54">
        <f t="shared" si="8"/>
        <v>0</v>
      </c>
      <c r="P57" s="54">
        <f t="shared" si="9"/>
        <v>0</v>
      </c>
      <c r="Q57" s="54">
        <f t="shared" si="10"/>
        <v>0</v>
      </c>
      <c r="R57" s="5">
        <f t="shared" si="11"/>
        <v>0</v>
      </c>
    </row>
    <row r="58" spans="1:18" s="133" customFormat="1" ht="63.75">
      <c r="A58" s="132">
        <v>49</v>
      </c>
      <c r="B58" s="2"/>
      <c r="C58" s="127" t="s">
        <v>767</v>
      </c>
      <c r="D58" s="130" t="s">
        <v>771</v>
      </c>
      <c r="E58" s="131" t="s">
        <v>782</v>
      </c>
      <c r="F58" s="78" t="s">
        <v>781</v>
      </c>
      <c r="G58" s="150">
        <v>4</v>
      </c>
      <c r="H58" s="108"/>
      <c r="I58" s="108"/>
      <c r="J58" s="196"/>
      <c r="K58" s="4"/>
      <c r="L58" s="4"/>
      <c r="M58" s="5">
        <f t="shared" si="6"/>
        <v>0</v>
      </c>
      <c r="N58" s="99">
        <f t="shared" si="7"/>
        <v>0</v>
      </c>
      <c r="O58" s="54">
        <f t="shared" si="8"/>
        <v>0</v>
      </c>
      <c r="P58" s="54">
        <f t="shared" si="9"/>
        <v>0</v>
      </c>
      <c r="Q58" s="54">
        <f t="shared" si="10"/>
        <v>0</v>
      </c>
      <c r="R58" s="5">
        <f t="shared" si="11"/>
        <v>0</v>
      </c>
    </row>
    <row r="59" spans="1:18" s="133" customFormat="1" ht="63.75">
      <c r="A59" s="132">
        <v>50</v>
      </c>
      <c r="B59" s="2"/>
      <c r="C59" s="127" t="s">
        <v>767</v>
      </c>
      <c r="D59" s="130" t="s">
        <v>772</v>
      </c>
      <c r="E59" s="131" t="s">
        <v>782</v>
      </c>
      <c r="F59" s="78" t="s">
        <v>781</v>
      </c>
      <c r="G59" s="150">
        <v>2</v>
      </c>
      <c r="H59" s="108"/>
      <c r="I59" s="108"/>
      <c r="J59" s="196"/>
      <c r="K59" s="4"/>
      <c r="L59" s="4"/>
      <c r="M59" s="5">
        <f t="shared" si="6"/>
        <v>0</v>
      </c>
      <c r="N59" s="99">
        <f t="shared" si="7"/>
        <v>0</v>
      </c>
      <c r="O59" s="54">
        <f t="shared" si="8"/>
        <v>0</v>
      </c>
      <c r="P59" s="54">
        <f t="shared" si="9"/>
        <v>0</v>
      </c>
      <c r="Q59" s="54">
        <f t="shared" si="10"/>
        <v>0</v>
      </c>
      <c r="R59" s="5">
        <f t="shared" si="11"/>
        <v>0</v>
      </c>
    </row>
    <row r="60" spans="1:18" s="133" customFormat="1" ht="12.75">
      <c r="A60" s="132">
        <v>51</v>
      </c>
      <c r="B60" s="2"/>
      <c r="C60" s="127" t="s">
        <v>773</v>
      </c>
      <c r="D60" s="130" t="s">
        <v>774</v>
      </c>
      <c r="E60" s="131" t="s">
        <v>783</v>
      </c>
      <c r="F60" s="78" t="s">
        <v>469</v>
      </c>
      <c r="G60" s="150">
        <v>0.3</v>
      </c>
      <c r="H60" s="108"/>
      <c r="I60" s="108"/>
      <c r="J60" s="80"/>
      <c r="K60" s="80"/>
      <c r="L60" s="81"/>
      <c r="M60" s="5">
        <f t="shared" si="6"/>
        <v>0</v>
      </c>
      <c r="N60" s="99">
        <f t="shared" si="7"/>
        <v>0</v>
      </c>
      <c r="O60" s="54">
        <f t="shared" si="8"/>
        <v>0</v>
      </c>
      <c r="P60" s="54">
        <f t="shared" si="9"/>
        <v>0</v>
      </c>
      <c r="Q60" s="54">
        <f t="shared" si="10"/>
        <v>0</v>
      </c>
      <c r="R60" s="5">
        <f t="shared" si="11"/>
        <v>0</v>
      </c>
    </row>
    <row r="61" spans="1:18" s="133" customFormat="1" ht="38.25">
      <c r="A61" s="132">
        <v>52</v>
      </c>
      <c r="B61" s="2"/>
      <c r="C61" s="127" t="s">
        <v>775</v>
      </c>
      <c r="D61" s="130" t="s">
        <v>776</v>
      </c>
      <c r="E61" s="131" t="s">
        <v>783</v>
      </c>
      <c r="F61" s="78" t="s">
        <v>469</v>
      </c>
      <c r="G61" s="150">
        <v>0.6</v>
      </c>
      <c r="H61" s="108"/>
      <c r="I61" s="108"/>
      <c r="J61" s="80"/>
      <c r="K61" s="80"/>
      <c r="L61" s="81"/>
      <c r="M61" s="5">
        <f t="shared" si="6"/>
        <v>0</v>
      </c>
      <c r="N61" s="99">
        <f t="shared" si="7"/>
        <v>0</v>
      </c>
      <c r="O61" s="54">
        <f t="shared" si="8"/>
        <v>0</v>
      </c>
      <c r="P61" s="54">
        <f t="shared" si="9"/>
        <v>0</v>
      </c>
      <c r="Q61" s="54">
        <f t="shared" si="10"/>
        <v>0</v>
      </c>
      <c r="R61" s="5">
        <f t="shared" si="11"/>
        <v>0</v>
      </c>
    </row>
    <row r="62" spans="1:18" s="133" customFormat="1" ht="38.25">
      <c r="A62" s="132">
        <v>53</v>
      </c>
      <c r="B62" s="2"/>
      <c r="C62" s="127" t="s">
        <v>777</v>
      </c>
      <c r="D62" s="130" t="s">
        <v>778</v>
      </c>
      <c r="E62" s="131" t="s">
        <v>784</v>
      </c>
      <c r="F62" s="78" t="s">
        <v>45</v>
      </c>
      <c r="G62" s="150">
        <v>1</v>
      </c>
      <c r="H62" s="108"/>
      <c r="I62" s="108"/>
      <c r="J62" s="80"/>
      <c r="K62" s="80"/>
      <c r="L62" s="81"/>
      <c r="M62" s="5">
        <f t="shared" si="6"/>
        <v>0</v>
      </c>
      <c r="N62" s="99">
        <f t="shared" si="7"/>
        <v>0</v>
      </c>
      <c r="O62" s="54">
        <f t="shared" si="8"/>
        <v>0</v>
      </c>
      <c r="P62" s="54">
        <f t="shared" si="9"/>
        <v>0</v>
      </c>
      <c r="Q62" s="54">
        <f t="shared" si="10"/>
        <v>0</v>
      </c>
      <c r="R62" s="5">
        <f t="shared" si="11"/>
        <v>0</v>
      </c>
    </row>
    <row r="63" spans="1:18" s="133" customFormat="1" ht="38.25">
      <c r="A63" s="132">
        <v>54</v>
      </c>
      <c r="B63" s="2"/>
      <c r="C63" s="127" t="s">
        <v>779</v>
      </c>
      <c r="D63" s="130"/>
      <c r="E63" s="131" t="s">
        <v>784</v>
      </c>
      <c r="F63" s="78" t="s">
        <v>45</v>
      </c>
      <c r="G63" s="150" t="s">
        <v>163</v>
      </c>
      <c r="H63" s="108"/>
      <c r="I63" s="108"/>
      <c r="J63" s="80"/>
      <c r="K63" s="80"/>
      <c r="L63" s="81"/>
      <c r="M63" s="5">
        <f t="shared" si="6"/>
        <v>0</v>
      </c>
      <c r="N63" s="99">
        <f t="shared" si="7"/>
        <v>0</v>
      </c>
      <c r="O63" s="54">
        <f t="shared" si="8"/>
        <v>0</v>
      </c>
      <c r="P63" s="54">
        <f t="shared" si="9"/>
        <v>0</v>
      </c>
      <c r="Q63" s="54">
        <f t="shared" si="10"/>
        <v>0</v>
      </c>
      <c r="R63" s="5">
        <f t="shared" si="11"/>
        <v>0</v>
      </c>
    </row>
    <row r="64" spans="1:18" s="133" customFormat="1" ht="38.25">
      <c r="A64" s="132">
        <v>55</v>
      </c>
      <c r="B64" s="2"/>
      <c r="C64" s="127" t="s">
        <v>780</v>
      </c>
      <c r="D64" s="130"/>
      <c r="E64" s="131" t="s">
        <v>784</v>
      </c>
      <c r="F64" s="78" t="s">
        <v>45</v>
      </c>
      <c r="G64" s="150">
        <v>1</v>
      </c>
      <c r="H64" s="108"/>
      <c r="I64" s="108"/>
      <c r="J64" s="80"/>
      <c r="K64" s="80"/>
      <c r="L64" s="81"/>
      <c r="M64" s="5">
        <f t="shared" si="6"/>
        <v>0</v>
      </c>
      <c r="N64" s="99">
        <f t="shared" si="7"/>
        <v>0</v>
      </c>
      <c r="O64" s="54">
        <f t="shared" si="8"/>
        <v>0</v>
      </c>
      <c r="P64" s="54">
        <f t="shared" si="9"/>
        <v>0</v>
      </c>
      <c r="Q64" s="54">
        <f t="shared" si="10"/>
        <v>0</v>
      </c>
      <c r="R64" s="5">
        <f t="shared" si="11"/>
        <v>0</v>
      </c>
    </row>
    <row r="65" spans="1:18" s="53" customFormat="1" ht="12.75">
      <c r="A65" s="6"/>
      <c r="B65" s="2"/>
      <c r="C65" s="221" t="s">
        <v>792</v>
      </c>
      <c r="D65" s="123"/>
      <c r="E65" s="124"/>
      <c r="F65" s="154"/>
      <c r="G65" s="7"/>
      <c r="H65" s="94"/>
      <c r="I65" s="94"/>
      <c r="J65" s="55"/>
      <c r="K65" s="55"/>
      <c r="L65" s="4"/>
      <c r="M65" s="223">
        <f t="shared" si="6"/>
        <v>0</v>
      </c>
      <c r="N65" s="224">
        <f t="shared" si="7"/>
        <v>0</v>
      </c>
      <c r="O65" s="225">
        <f t="shared" si="8"/>
        <v>0</v>
      </c>
      <c r="P65" s="225">
        <f t="shared" si="9"/>
        <v>0</v>
      </c>
      <c r="Q65" s="225">
        <f t="shared" si="10"/>
        <v>0</v>
      </c>
      <c r="R65" s="223">
        <f t="shared" si="11"/>
        <v>0</v>
      </c>
    </row>
    <row r="66" spans="1:18" s="53" customFormat="1" ht="51">
      <c r="A66" s="226">
        <v>56</v>
      </c>
      <c r="B66" s="227"/>
      <c r="C66" s="228" t="s">
        <v>793</v>
      </c>
      <c r="D66" s="134"/>
      <c r="E66" s="135"/>
      <c r="F66" s="229" t="s">
        <v>45</v>
      </c>
      <c r="G66" s="230" t="s">
        <v>163</v>
      </c>
      <c r="H66" s="108"/>
      <c r="I66" s="108"/>
      <c r="J66" s="55"/>
      <c r="K66" s="55"/>
      <c r="L66" s="4"/>
      <c r="M66" s="223">
        <f t="shared" si="6"/>
        <v>0</v>
      </c>
      <c r="N66" s="224">
        <f t="shared" si="7"/>
        <v>0</v>
      </c>
      <c r="O66" s="225">
        <f t="shared" si="8"/>
        <v>0</v>
      </c>
      <c r="P66" s="225">
        <f t="shared" si="9"/>
        <v>0</v>
      </c>
      <c r="Q66" s="225">
        <f t="shared" si="10"/>
        <v>0</v>
      </c>
      <c r="R66" s="223">
        <f t="shared" si="11"/>
        <v>0</v>
      </c>
    </row>
    <row r="67" spans="1:18" s="13" customFormat="1" ht="12.75">
      <c r="A67" s="20"/>
      <c r="B67" s="22"/>
      <c r="C67" s="23" t="s">
        <v>21</v>
      </c>
      <c r="D67" s="23"/>
      <c r="E67" s="23"/>
      <c r="F67" s="22"/>
      <c r="G67" s="24"/>
      <c r="H67" s="96"/>
      <c r="I67" s="96"/>
      <c r="J67" s="24"/>
      <c r="K67" s="24"/>
      <c r="L67" s="24"/>
      <c r="M67" s="24"/>
      <c r="N67" s="100">
        <f>SUM(N10:N66)</f>
        <v>0</v>
      </c>
      <c r="O67" s="25">
        <f>SUM(O10:O66)</f>
        <v>0</v>
      </c>
      <c r="P67" s="25">
        <f>SUM(P10:P66)</f>
        <v>0</v>
      </c>
      <c r="Q67" s="25">
        <f>SUM(Q10:Q66)</f>
        <v>0</v>
      </c>
      <c r="R67" s="25">
        <f>SUM(R10:R66)</f>
        <v>0</v>
      </c>
    </row>
    <row r="68" spans="1:18" s="13" customFormat="1" ht="12.75">
      <c r="A68" s="21"/>
      <c r="B68" s="21"/>
      <c r="C68" s="270" t="s">
        <v>6</v>
      </c>
      <c r="D68" s="276"/>
      <c r="E68" s="276"/>
      <c r="F68" s="276"/>
      <c r="G68" s="276"/>
      <c r="H68" s="276"/>
      <c r="I68" s="276"/>
      <c r="J68" s="276"/>
      <c r="K68" s="276"/>
      <c r="L68" s="276"/>
      <c r="M68" s="35"/>
      <c r="N68" s="101"/>
      <c r="O68" s="26"/>
      <c r="P68" s="26">
        <f>ROUND(P67*M68,2)</f>
        <v>0</v>
      </c>
      <c r="Q68" s="26"/>
      <c r="R68" s="34">
        <f>P68</f>
        <v>0</v>
      </c>
    </row>
    <row r="69" spans="1:18" s="13" customFormat="1" ht="12.75">
      <c r="A69" s="21"/>
      <c r="B69" s="21"/>
      <c r="C69" s="277" t="s">
        <v>22</v>
      </c>
      <c r="D69" s="278"/>
      <c r="E69" s="278"/>
      <c r="F69" s="278"/>
      <c r="G69" s="278"/>
      <c r="H69" s="278"/>
      <c r="I69" s="278"/>
      <c r="J69" s="278"/>
      <c r="K69" s="278"/>
      <c r="L69" s="287"/>
      <c r="M69" s="22"/>
      <c r="N69" s="102">
        <f>N67+N68</f>
        <v>0</v>
      </c>
      <c r="O69" s="27">
        <f>O67+O68</f>
        <v>0</v>
      </c>
      <c r="P69" s="27">
        <f>P67+P68</f>
        <v>0</v>
      </c>
      <c r="Q69" s="27">
        <f>Q67+Q68</f>
        <v>0</v>
      </c>
      <c r="R69" s="27">
        <f>R67+R68</f>
        <v>0</v>
      </c>
    </row>
    <row r="70" spans="1:20" s="13" customFormat="1" ht="12.75">
      <c r="A70" s="28"/>
      <c r="B70" s="28"/>
      <c r="C70" s="28"/>
      <c r="D70" s="28"/>
      <c r="E70" s="28"/>
      <c r="F70" s="28"/>
      <c r="G70" s="28"/>
      <c r="H70" s="109"/>
      <c r="I70" s="97"/>
      <c r="J70" s="30"/>
      <c r="K70" s="30"/>
      <c r="N70" s="97"/>
      <c r="O70" s="30"/>
      <c r="P70" s="30"/>
      <c r="Q70" s="30"/>
      <c r="R70" s="30"/>
      <c r="S70" s="30"/>
      <c r="T70" s="30"/>
    </row>
    <row r="71" spans="1:20" s="13" customFormat="1" ht="12.75">
      <c r="A71" s="28"/>
      <c r="B71" s="28"/>
      <c r="C71" s="28"/>
      <c r="D71" s="28"/>
      <c r="E71" s="28"/>
      <c r="F71" s="28"/>
      <c r="G71" s="28"/>
      <c r="H71" s="109"/>
      <c r="I71" s="97"/>
      <c r="J71" s="30"/>
      <c r="K71" s="30"/>
      <c r="N71" s="97"/>
      <c r="O71" s="30"/>
      <c r="P71" s="30"/>
      <c r="Q71" s="30"/>
      <c r="R71" s="30"/>
      <c r="S71" s="30"/>
      <c r="T71" s="30"/>
    </row>
    <row r="72" spans="1:20" s="13" customFormat="1" ht="12.75">
      <c r="A72" s="28"/>
      <c r="B72" s="28"/>
      <c r="C72" s="28"/>
      <c r="D72" s="28"/>
      <c r="E72" s="28"/>
      <c r="F72" s="28"/>
      <c r="G72" s="28"/>
      <c r="H72" s="109"/>
      <c r="I72" s="97"/>
      <c r="J72" s="30"/>
      <c r="K72" s="30"/>
      <c r="N72" s="97"/>
      <c r="O72" s="30"/>
      <c r="P72" s="30"/>
      <c r="Q72" s="30"/>
      <c r="R72" s="30"/>
      <c r="S72" s="30"/>
      <c r="T72" s="30"/>
    </row>
    <row r="73" spans="1:20" s="13" customFormat="1" ht="19.5" customHeight="1">
      <c r="A73" s="28"/>
      <c r="B73" s="28"/>
      <c r="C73" s="28"/>
      <c r="D73" s="28"/>
      <c r="E73" s="28"/>
      <c r="F73" s="28"/>
      <c r="G73" s="28"/>
      <c r="H73" s="109"/>
      <c r="I73" s="97"/>
      <c r="J73" s="30"/>
      <c r="K73" s="30"/>
      <c r="N73" s="97"/>
      <c r="O73" s="30"/>
      <c r="P73" s="30"/>
      <c r="Q73" s="30"/>
      <c r="R73" s="30"/>
      <c r="S73" s="30"/>
      <c r="T73" s="30"/>
    </row>
  </sheetData>
  <sheetProtection/>
  <mergeCells count="12">
    <mergeCell ref="A1:R1"/>
    <mergeCell ref="A2:R2"/>
    <mergeCell ref="G7:R7"/>
    <mergeCell ref="A8:A9"/>
    <mergeCell ref="B8:B9"/>
    <mergeCell ref="C8:E9"/>
    <mergeCell ref="F8:F9"/>
    <mergeCell ref="G8:G9"/>
    <mergeCell ref="H8:M8"/>
    <mergeCell ref="N8:R8"/>
    <mergeCell ref="C68:L68"/>
    <mergeCell ref="C69:L69"/>
  </mergeCells>
  <printOptions horizontalCentered="1"/>
  <pageMargins left="0.7480314960629921" right="0.7480314960629921" top="0.7086614173228347" bottom="0.4330708661417323" header="0.5118110236220472" footer="0.31496062992125984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="85" zoomScaleNormal="85" zoomScaleSheetLayoutView="85" zoomScalePageLayoutView="0" workbookViewId="0" topLeftCell="A1">
      <selection activeCell="A7" sqref="A7:IV9"/>
    </sheetView>
  </sheetViews>
  <sheetFormatPr defaultColWidth="9.140625" defaultRowHeight="12.75"/>
  <cols>
    <col min="1" max="1" width="4.421875" style="36" customWidth="1"/>
    <col min="2" max="2" width="3.421875" style="36" customWidth="1"/>
    <col min="3" max="3" width="25.57421875" style="36" customWidth="1"/>
    <col min="4" max="4" width="10.00390625" style="36" customWidth="1"/>
    <col min="5" max="5" width="10.28125" style="36" customWidth="1"/>
    <col min="6" max="6" width="4.7109375" style="36" customWidth="1"/>
    <col min="7" max="7" width="7.7109375" style="36" customWidth="1"/>
    <col min="8" max="8" width="9.28125" style="98" bestFit="1" customWidth="1"/>
    <col min="9" max="9" width="7.7109375" style="98" bestFit="1" customWidth="1"/>
    <col min="10" max="10" width="10.28125" style="36" bestFit="1" customWidth="1"/>
    <col min="11" max="11" width="10.57421875" style="53" customWidth="1"/>
    <col min="12" max="12" width="10.421875" style="36" customWidth="1"/>
    <col min="13" max="13" width="11.28125" style="36" customWidth="1"/>
    <col min="14" max="14" width="9.28125" style="98" bestFit="1" customWidth="1"/>
    <col min="15" max="15" width="11.8515625" style="36" customWidth="1"/>
    <col min="16" max="16" width="12.00390625" style="36" customWidth="1"/>
    <col min="17" max="17" width="10.421875" style="36" customWidth="1"/>
    <col min="18" max="18" width="12.28125" style="36" customWidth="1"/>
    <col min="19" max="19" width="9.140625" style="36" customWidth="1"/>
    <col min="20" max="20" width="9.57421875" style="36" bestFit="1" customWidth="1"/>
    <col min="21" max="16384" width="9.140625" style="36" customWidth="1"/>
  </cols>
  <sheetData>
    <row r="1" spans="1:23" s="13" customFormat="1" ht="12.75">
      <c r="A1" s="280" t="s">
        <v>820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14"/>
      <c r="T1" s="14"/>
      <c r="U1" s="14"/>
      <c r="V1" s="14"/>
      <c r="W1" s="14"/>
    </row>
    <row r="2" spans="1:18" s="13" customFormat="1" ht="12.75">
      <c r="A2" s="281" t="s">
        <v>115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8" s="13" customFormat="1" ht="12.75">
      <c r="A3" s="15" t="str">
        <f>Apkure!A3</f>
        <v>Būves nosaukums: Maltas 2. vidusskolas ēkas korpusa vienkāršota rekonstrukcija</v>
      </c>
      <c r="B3" s="15"/>
      <c r="C3" s="16"/>
      <c r="D3" s="16"/>
      <c r="E3" s="16"/>
      <c r="F3" s="17"/>
      <c r="G3" s="17"/>
      <c r="H3" s="92"/>
      <c r="I3" s="92"/>
      <c r="J3" s="16"/>
      <c r="K3" s="16"/>
      <c r="L3" s="16"/>
      <c r="M3" s="16"/>
      <c r="N3" s="92"/>
      <c r="O3" s="16"/>
      <c r="P3" s="16"/>
      <c r="Q3" s="16"/>
      <c r="R3" s="16"/>
    </row>
    <row r="4" spans="1:18" s="13" customFormat="1" ht="12.75">
      <c r="A4" s="15" t="str">
        <f>Apkure!A4</f>
        <v>Objekta nosaukums: Maltas 2. vidusskolas ēkas korpusa vienkāršota rekonstrukcija</v>
      </c>
      <c r="B4" s="15"/>
      <c r="C4" s="16"/>
      <c r="D4" s="16"/>
      <c r="E4" s="16"/>
      <c r="F4" s="17"/>
      <c r="G4" s="17"/>
      <c r="H4" s="92"/>
      <c r="I4" s="92"/>
      <c r="J4" s="16"/>
      <c r="K4" s="16"/>
      <c r="L4" s="16"/>
      <c r="M4" s="16"/>
      <c r="N4" s="92"/>
      <c r="O4" s="16"/>
      <c r="P4" s="16"/>
      <c r="Q4" s="16"/>
      <c r="R4" s="16"/>
    </row>
    <row r="5" spans="1:18" s="13" customFormat="1" ht="12.75">
      <c r="A5" s="15" t="str">
        <f>Apkure!A5</f>
        <v>Objekta adrese: Sporta iela 5, Malta, Maltas pag., Rēzeknes nov.</v>
      </c>
      <c r="B5" s="15"/>
      <c r="C5" s="16"/>
      <c r="D5" s="16"/>
      <c r="E5" s="16"/>
      <c r="F5" s="17"/>
      <c r="G5" s="17"/>
      <c r="H5" s="92"/>
      <c r="I5" s="92"/>
      <c r="J5" s="16"/>
      <c r="K5" s="16"/>
      <c r="L5" s="16"/>
      <c r="M5" s="16"/>
      <c r="N5" s="92"/>
      <c r="O5" s="16"/>
      <c r="P5" s="16"/>
      <c r="Q5" s="16"/>
      <c r="R5" s="16"/>
    </row>
    <row r="6" spans="1:18" s="13" customFormat="1" ht="12.75">
      <c r="A6" s="15" t="str">
        <f>Apkure!A6</f>
        <v>Pasūtījuma Nr.: </v>
      </c>
      <c r="B6" s="15"/>
      <c r="C6" s="16"/>
      <c r="D6" s="16"/>
      <c r="E6" s="16"/>
      <c r="F6" s="17"/>
      <c r="G6" s="17"/>
      <c r="H6" s="92"/>
      <c r="I6" s="92"/>
      <c r="J6" s="16"/>
      <c r="K6" s="16"/>
      <c r="L6" s="16"/>
      <c r="M6" s="16"/>
      <c r="N6" s="92"/>
      <c r="O6" s="16"/>
      <c r="P6" s="16"/>
      <c r="Q6" s="16"/>
      <c r="R6" s="16"/>
    </row>
    <row r="7" spans="1:18" s="13" customFormat="1" ht="12.75">
      <c r="A7" s="284" t="s">
        <v>33</v>
      </c>
      <c r="B7" s="284" t="s">
        <v>34</v>
      </c>
      <c r="C7" s="288" t="s">
        <v>28</v>
      </c>
      <c r="D7" s="289"/>
      <c r="E7" s="292"/>
      <c r="F7" s="284" t="s">
        <v>29</v>
      </c>
      <c r="G7" s="286" t="s">
        <v>30</v>
      </c>
      <c r="H7" s="253" t="s">
        <v>35</v>
      </c>
      <c r="I7" s="253"/>
      <c r="J7" s="253"/>
      <c r="K7" s="253"/>
      <c r="L7" s="253"/>
      <c r="M7" s="253"/>
      <c r="N7" s="253" t="s">
        <v>31</v>
      </c>
      <c r="O7" s="253"/>
      <c r="P7" s="253"/>
      <c r="Q7" s="253"/>
      <c r="R7" s="253"/>
    </row>
    <row r="8" spans="1:18" s="13" customFormat="1" ht="63.75">
      <c r="A8" s="285"/>
      <c r="B8" s="285"/>
      <c r="C8" s="290"/>
      <c r="D8" s="291"/>
      <c r="E8" s="293"/>
      <c r="F8" s="285"/>
      <c r="G8" s="286"/>
      <c r="H8" s="93" t="s">
        <v>36</v>
      </c>
      <c r="I8" s="93" t="s">
        <v>37</v>
      </c>
      <c r="J8" s="61" t="s">
        <v>15</v>
      </c>
      <c r="K8" s="61" t="s">
        <v>16</v>
      </c>
      <c r="L8" s="61" t="s">
        <v>17</v>
      </c>
      <c r="M8" s="61" t="s">
        <v>18</v>
      </c>
      <c r="N8" s="93" t="s">
        <v>19</v>
      </c>
      <c r="O8" s="61" t="s">
        <v>15</v>
      </c>
      <c r="P8" s="61" t="s">
        <v>16</v>
      </c>
      <c r="Q8" s="61" t="s">
        <v>17</v>
      </c>
      <c r="R8" s="61" t="s">
        <v>20</v>
      </c>
    </row>
    <row r="9" spans="1:18" s="53" customFormat="1" ht="12.75">
      <c r="A9" s="65"/>
      <c r="B9" s="2"/>
      <c r="C9" s="126" t="s">
        <v>115</v>
      </c>
      <c r="D9" s="128"/>
      <c r="E9" s="129"/>
      <c r="F9" s="78"/>
      <c r="G9" s="79"/>
      <c r="H9" s="108"/>
      <c r="I9" s="108"/>
      <c r="J9" s="80"/>
      <c r="K9" s="80"/>
      <c r="L9" s="81"/>
      <c r="M9" s="5">
        <f>ROUND(J9+K9+L9,2)</f>
        <v>0</v>
      </c>
      <c r="N9" s="99">
        <f>ROUND(H9*G9,2)</f>
        <v>0</v>
      </c>
      <c r="O9" s="54">
        <f>ROUND(J9*G9,2)</f>
        <v>0</v>
      </c>
      <c r="P9" s="54">
        <f>ROUND(K9*G9,2)</f>
        <v>0</v>
      </c>
      <c r="Q9" s="54">
        <f>ROUND(L9*G9,2)</f>
        <v>0</v>
      </c>
      <c r="R9" s="5">
        <f>ROUND(O9+P9+Q9,2)</f>
        <v>0</v>
      </c>
    </row>
    <row r="10" spans="1:18" s="133" customFormat="1" ht="38.25">
      <c r="A10" s="132">
        <v>1</v>
      </c>
      <c r="B10" s="2"/>
      <c r="C10" s="127" t="s">
        <v>116</v>
      </c>
      <c r="D10" s="130" t="s">
        <v>136</v>
      </c>
      <c r="E10" s="131" t="s">
        <v>158</v>
      </c>
      <c r="F10" s="78" t="s">
        <v>162</v>
      </c>
      <c r="G10" s="150">
        <v>1</v>
      </c>
      <c r="H10" s="108"/>
      <c r="I10" s="108"/>
      <c r="J10" s="80"/>
      <c r="K10" s="80"/>
      <c r="L10" s="81"/>
      <c r="M10" s="5">
        <f>ROUND(J10+K10+L10,2)</f>
        <v>0</v>
      </c>
      <c r="N10" s="99">
        <f>ROUND(H10*G10,2)</f>
        <v>0</v>
      </c>
      <c r="O10" s="54">
        <f>ROUND(J10*G10,2)</f>
        <v>0</v>
      </c>
      <c r="P10" s="54">
        <f>ROUND(K10*G10,2)</f>
        <v>0</v>
      </c>
      <c r="Q10" s="54">
        <f>ROUND(L10*G10,2)</f>
        <v>0</v>
      </c>
      <c r="R10" s="5">
        <f>ROUND(O10+P10+Q10,2)</f>
        <v>0</v>
      </c>
    </row>
    <row r="11" spans="1:18" s="133" customFormat="1" ht="38.25">
      <c r="A11" s="132">
        <v>2</v>
      </c>
      <c r="B11" s="2"/>
      <c r="C11" s="127" t="s">
        <v>117</v>
      </c>
      <c r="D11" s="130" t="s">
        <v>137</v>
      </c>
      <c r="E11" s="131" t="s">
        <v>158</v>
      </c>
      <c r="F11" s="78" t="s">
        <v>162</v>
      </c>
      <c r="G11" s="150" t="s">
        <v>164</v>
      </c>
      <c r="H11" s="108"/>
      <c r="I11" s="108"/>
      <c r="J11" s="80"/>
      <c r="K11" s="80"/>
      <c r="L11" s="81"/>
      <c r="M11" s="5">
        <f>ROUND(J11+K11+L11,2)</f>
        <v>0</v>
      </c>
      <c r="N11" s="99">
        <f>ROUND(H11*G11,2)</f>
        <v>0</v>
      </c>
      <c r="O11" s="54">
        <f>ROUND(J11*G11,2)</f>
        <v>0</v>
      </c>
      <c r="P11" s="54">
        <f>ROUND(K11*G11,2)</f>
        <v>0</v>
      </c>
      <c r="Q11" s="54">
        <f>ROUND(L11*G11,2)</f>
        <v>0</v>
      </c>
      <c r="R11" s="5">
        <f>ROUND(O11+P11+Q11,2)</f>
        <v>0</v>
      </c>
    </row>
    <row r="12" spans="1:18" s="133" customFormat="1" ht="25.5">
      <c r="A12" s="132">
        <v>3</v>
      </c>
      <c r="B12" s="2"/>
      <c r="C12" s="127" t="s">
        <v>118</v>
      </c>
      <c r="D12" s="130"/>
      <c r="E12" s="131" t="s">
        <v>159</v>
      </c>
      <c r="F12" s="78" t="s">
        <v>162</v>
      </c>
      <c r="G12" s="150" t="s">
        <v>164</v>
      </c>
      <c r="H12" s="108"/>
      <c r="I12" s="108"/>
      <c r="J12" s="80"/>
      <c r="K12" s="80"/>
      <c r="L12" s="81"/>
      <c r="M12" s="5">
        <f>ROUND(J12+K12+L12,2)</f>
        <v>0</v>
      </c>
      <c r="N12" s="99">
        <f>ROUND(H12*G12,2)</f>
        <v>0</v>
      </c>
      <c r="O12" s="54">
        <f>ROUND(J12*G12,2)</f>
        <v>0</v>
      </c>
      <c r="P12" s="54">
        <f>ROUND(K12*G12,2)</f>
        <v>0</v>
      </c>
      <c r="Q12" s="54">
        <f>ROUND(L12*G12,2)</f>
        <v>0</v>
      </c>
      <c r="R12" s="5">
        <f>ROUND(O12+P12+Q12,2)</f>
        <v>0</v>
      </c>
    </row>
    <row r="13" spans="1:18" s="133" customFormat="1" ht="51">
      <c r="A13" s="132">
        <v>4</v>
      </c>
      <c r="B13" s="2"/>
      <c r="C13" s="127" t="s">
        <v>119</v>
      </c>
      <c r="D13" s="130"/>
      <c r="E13" s="131"/>
      <c r="F13" s="78" t="s">
        <v>162</v>
      </c>
      <c r="G13" s="150" t="s">
        <v>164</v>
      </c>
      <c r="H13" s="108"/>
      <c r="I13" s="108"/>
      <c r="J13" s="80"/>
      <c r="K13" s="80"/>
      <c r="L13" s="81"/>
      <c r="M13" s="5">
        <f>ROUND(J13+K13+L13,2)</f>
        <v>0</v>
      </c>
      <c r="N13" s="99">
        <f>ROUND(H13*G13,2)</f>
        <v>0</v>
      </c>
      <c r="O13" s="54">
        <f>ROUND(J13*G13,2)</f>
        <v>0</v>
      </c>
      <c r="P13" s="54">
        <f>ROUND(K13*G13,2)</f>
        <v>0</v>
      </c>
      <c r="Q13" s="54">
        <f>ROUND(L13*G13,2)</f>
        <v>0</v>
      </c>
      <c r="R13" s="5">
        <f>ROUND(O13+P13+Q13,2)</f>
        <v>0</v>
      </c>
    </row>
    <row r="14" spans="1:18" s="133" customFormat="1" ht="38.25">
      <c r="A14" s="132">
        <v>5</v>
      </c>
      <c r="B14" s="2"/>
      <c r="C14" s="127" t="s">
        <v>120</v>
      </c>
      <c r="D14" s="130" t="s">
        <v>138</v>
      </c>
      <c r="E14" s="131" t="s">
        <v>160</v>
      </c>
      <c r="F14" s="78" t="s">
        <v>162</v>
      </c>
      <c r="G14" s="150" t="s">
        <v>164</v>
      </c>
      <c r="H14" s="108"/>
      <c r="I14" s="108"/>
      <c r="J14" s="80"/>
      <c r="K14" s="80"/>
      <c r="L14" s="81"/>
      <c r="M14" s="5">
        <f aca="true" t="shared" si="0" ref="M14:M48">ROUND(J14+K14+L14,2)</f>
        <v>0</v>
      </c>
      <c r="N14" s="99">
        <f aca="true" t="shared" si="1" ref="N14:N48">ROUND(H14*G14,2)</f>
        <v>0</v>
      </c>
      <c r="O14" s="54">
        <f aca="true" t="shared" si="2" ref="O14:O48">ROUND(J14*G14,2)</f>
        <v>0</v>
      </c>
      <c r="P14" s="54">
        <f aca="true" t="shared" si="3" ref="P14:P48">ROUND(K14*G14,2)</f>
        <v>0</v>
      </c>
      <c r="Q14" s="54">
        <f aca="true" t="shared" si="4" ref="Q14:Q48">ROUND(L14*G14,2)</f>
        <v>0</v>
      </c>
      <c r="R14" s="5">
        <f aca="true" t="shared" si="5" ref="R14:R48">ROUND(O14+P14+Q14,2)</f>
        <v>0</v>
      </c>
    </row>
    <row r="15" spans="1:18" s="133" customFormat="1" ht="38.25">
      <c r="A15" s="132">
        <v>6</v>
      </c>
      <c r="B15" s="2"/>
      <c r="C15" s="127" t="s">
        <v>120</v>
      </c>
      <c r="D15" s="130" t="s">
        <v>139</v>
      </c>
      <c r="E15" s="131" t="s">
        <v>160</v>
      </c>
      <c r="F15" s="78" t="s">
        <v>162</v>
      </c>
      <c r="G15" s="150" t="s">
        <v>164</v>
      </c>
      <c r="H15" s="108"/>
      <c r="I15" s="108"/>
      <c r="J15" s="80"/>
      <c r="K15" s="80"/>
      <c r="L15" s="81"/>
      <c r="M15" s="5">
        <f t="shared" si="0"/>
        <v>0</v>
      </c>
      <c r="N15" s="99">
        <f t="shared" si="1"/>
        <v>0</v>
      </c>
      <c r="O15" s="54">
        <f t="shared" si="2"/>
        <v>0</v>
      </c>
      <c r="P15" s="54">
        <f t="shared" si="3"/>
        <v>0</v>
      </c>
      <c r="Q15" s="54">
        <f t="shared" si="4"/>
        <v>0</v>
      </c>
      <c r="R15" s="5">
        <f t="shared" si="5"/>
        <v>0</v>
      </c>
    </row>
    <row r="16" spans="1:18" s="133" customFormat="1" ht="38.25">
      <c r="A16" s="132">
        <v>7</v>
      </c>
      <c r="B16" s="2"/>
      <c r="C16" s="127" t="s">
        <v>120</v>
      </c>
      <c r="D16" s="130" t="s">
        <v>140</v>
      </c>
      <c r="E16" s="131" t="s">
        <v>160</v>
      </c>
      <c r="F16" s="78" t="s">
        <v>162</v>
      </c>
      <c r="G16" s="150" t="s">
        <v>163</v>
      </c>
      <c r="H16" s="108"/>
      <c r="I16" s="108"/>
      <c r="J16" s="80"/>
      <c r="K16" s="80"/>
      <c r="L16" s="81"/>
      <c r="M16" s="5">
        <f t="shared" si="0"/>
        <v>0</v>
      </c>
      <c r="N16" s="99">
        <f t="shared" si="1"/>
        <v>0</v>
      </c>
      <c r="O16" s="54">
        <f t="shared" si="2"/>
        <v>0</v>
      </c>
      <c r="P16" s="54">
        <f t="shared" si="3"/>
        <v>0</v>
      </c>
      <c r="Q16" s="54">
        <f t="shared" si="4"/>
        <v>0</v>
      </c>
      <c r="R16" s="5">
        <f t="shared" si="5"/>
        <v>0</v>
      </c>
    </row>
    <row r="17" spans="1:18" s="133" customFormat="1" ht="25.5">
      <c r="A17" s="132">
        <v>8</v>
      </c>
      <c r="B17" s="2"/>
      <c r="C17" s="127" t="s">
        <v>121</v>
      </c>
      <c r="D17" s="130"/>
      <c r="E17" s="131"/>
      <c r="F17" s="78" t="s">
        <v>162</v>
      </c>
      <c r="G17" s="150" t="s">
        <v>163</v>
      </c>
      <c r="H17" s="108"/>
      <c r="I17" s="108"/>
      <c r="J17" s="80"/>
      <c r="K17" s="80"/>
      <c r="L17" s="81"/>
      <c r="M17" s="5">
        <f t="shared" si="0"/>
        <v>0</v>
      </c>
      <c r="N17" s="99">
        <f t="shared" si="1"/>
        <v>0</v>
      </c>
      <c r="O17" s="54">
        <f t="shared" si="2"/>
        <v>0</v>
      </c>
      <c r="P17" s="54">
        <f t="shared" si="3"/>
        <v>0</v>
      </c>
      <c r="Q17" s="54">
        <f t="shared" si="4"/>
        <v>0</v>
      </c>
      <c r="R17" s="5">
        <f t="shared" si="5"/>
        <v>0</v>
      </c>
    </row>
    <row r="18" spans="1:18" s="133" customFormat="1" ht="25.5">
      <c r="A18" s="132">
        <v>9</v>
      </c>
      <c r="B18" s="2"/>
      <c r="C18" s="127" t="s">
        <v>122</v>
      </c>
      <c r="D18" s="130"/>
      <c r="E18" s="131"/>
      <c r="F18" s="78" t="s">
        <v>162</v>
      </c>
      <c r="G18" s="150" t="s">
        <v>163</v>
      </c>
      <c r="H18" s="108"/>
      <c r="I18" s="108"/>
      <c r="J18" s="80"/>
      <c r="K18" s="80"/>
      <c r="L18" s="81"/>
      <c r="M18" s="5">
        <f t="shared" si="0"/>
        <v>0</v>
      </c>
      <c r="N18" s="99">
        <f t="shared" si="1"/>
        <v>0</v>
      </c>
      <c r="O18" s="54">
        <f t="shared" si="2"/>
        <v>0</v>
      </c>
      <c r="P18" s="54">
        <f t="shared" si="3"/>
        <v>0</v>
      </c>
      <c r="Q18" s="54">
        <f t="shared" si="4"/>
        <v>0</v>
      </c>
      <c r="R18" s="5">
        <f t="shared" si="5"/>
        <v>0</v>
      </c>
    </row>
    <row r="19" spans="1:18" s="133" customFormat="1" ht="25.5">
      <c r="A19" s="132">
        <v>10</v>
      </c>
      <c r="B19" s="2"/>
      <c r="C19" s="127" t="s">
        <v>123</v>
      </c>
      <c r="D19" s="130"/>
      <c r="E19" s="131"/>
      <c r="F19" s="78" t="s">
        <v>162</v>
      </c>
      <c r="G19" s="150" t="s">
        <v>163</v>
      </c>
      <c r="H19" s="108"/>
      <c r="I19" s="108"/>
      <c r="J19" s="80"/>
      <c r="K19" s="80"/>
      <c r="L19" s="81"/>
      <c r="M19" s="5">
        <f t="shared" si="0"/>
        <v>0</v>
      </c>
      <c r="N19" s="99">
        <f t="shared" si="1"/>
        <v>0</v>
      </c>
      <c r="O19" s="54">
        <f t="shared" si="2"/>
        <v>0</v>
      </c>
      <c r="P19" s="54">
        <f t="shared" si="3"/>
        <v>0</v>
      </c>
      <c r="Q19" s="54">
        <f t="shared" si="4"/>
        <v>0</v>
      </c>
      <c r="R19" s="5">
        <f t="shared" si="5"/>
        <v>0</v>
      </c>
    </row>
    <row r="20" spans="1:18" s="133" customFormat="1" ht="38.25">
      <c r="A20" s="132">
        <v>11</v>
      </c>
      <c r="B20" s="2"/>
      <c r="C20" s="127" t="s">
        <v>124</v>
      </c>
      <c r="D20" s="130" t="s">
        <v>141</v>
      </c>
      <c r="E20" s="131" t="s">
        <v>160</v>
      </c>
      <c r="F20" s="78" t="s">
        <v>162</v>
      </c>
      <c r="G20" s="150" t="s">
        <v>164</v>
      </c>
      <c r="H20" s="108"/>
      <c r="I20" s="108"/>
      <c r="J20" s="80"/>
      <c r="K20" s="80"/>
      <c r="L20" s="81"/>
      <c r="M20" s="5">
        <f t="shared" si="0"/>
        <v>0</v>
      </c>
      <c r="N20" s="99">
        <f t="shared" si="1"/>
        <v>0</v>
      </c>
      <c r="O20" s="54">
        <f t="shared" si="2"/>
        <v>0</v>
      </c>
      <c r="P20" s="54">
        <f t="shared" si="3"/>
        <v>0</v>
      </c>
      <c r="Q20" s="54">
        <f t="shared" si="4"/>
        <v>0</v>
      </c>
      <c r="R20" s="5">
        <f t="shared" si="5"/>
        <v>0</v>
      </c>
    </row>
    <row r="21" spans="1:18" s="133" customFormat="1" ht="38.25">
      <c r="A21" s="132">
        <v>12</v>
      </c>
      <c r="B21" s="2"/>
      <c r="C21" s="127" t="s">
        <v>125</v>
      </c>
      <c r="D21" s="130" t="s">
        <v>142</v>
      </c>
      <c r="E21" s="131" t="s">
        <v>160</v>
      </c>
      <c r="F21" s="78" t="s">
        <v>162</v>
      </c>
      <c r="G21" s="150" t="s">
        <v>165</v>
      </c>
      <c r="H21" s="108"/>
      <c r="I21" s="108"/>
      <c r="J21" s="80"/>
      <c r="K21" s="80"/>
      <c r="L21" s="81"/>
      <c r="M21" s="5">
        <f t="shared" si="0"/>
        <v>0</v>
      </c>
      <c r="N21" s="99">
        <f t="shared" si="1"/>
        <v>0</v>
      </c>
      <c r="O21" s="54">
        <f t="shared" si="2"/>
        <v>0</v>
      </c>
      <c r="P21" s="54">
        <f t="shared" si="3"/>
        <v>0</v>
      </c>
      <c r="Q21" s="54">
        <f t="shared" si="4"/>
        <v>0</v>
      </c>
      <c r="R21" s="5">
        <f t="shared" si="5"/>
        <v>0</v>
      </c>
    </row>
    <row r="22" spans="1:18" s="133" customFormat="1" ht="38.25">
      <c r="A22" s="132">
        <v>13</v>
      </c>
      <c r="B22" s="2"/>
      <c r="C22" s="127" t="s">
        <v>125</v>
      </c>
      <c r="D22" s="130" t="s">
        <v>143</v>
      </c>
      <c r="E22" s="131" t="s">
        <v>160</v>
      </c>
      <c r="F22" s="78" t="s">
        <v>162</v>
      </c>
      <c r="G22" s="150" t="s">
        <v>166</v>
      </c>
      <c r="H22" s="108"/>
      <c r="I22" s="108"/>
      <c r="J22" s="80"/>
      <c r="K22" s="80"/>
      <c r="L22" s="81"/>
      <c r="M22" s="5">
        <f t="shared" si="0"/>
        <v>0</v>
      </c>
      <c r="N22" s="99">
        <f t="shared" si="1"/>
        <v>0</v>
      </c>
      <c r="O22" s="54">
        <f t="shared" si="2"/>
        <v>0</v>
      </c>
      <c r="P22" s="54">
        <f t="shared" si="3"/>
        <v>0</v>
      </c>
      <c r="Q22" s="54">
        <f t="shared" si="4"/>
        <v>0</v>
      </c>
      <c r="R22" s="5">
        <f t="shared" si="5"/>
        <v>0</v>
      </c>
    </row>
    <row r="23" spans="1:18" s="133" customFormat="1" ht="12.75">
      <c r="A23" s="132">
        <v>14</v>
      </c>
      <c r="B23" s="2"/>
      <c r="C23" s="127" t="s">
        <v>126</v>
      </c>
      <c r="D23" s="130" t="s">
        <v>144</v>
      </c>
      <c r="E23" s="131"/>
      <c r="F23" s="78" t="s">
        <v>47</v>
      </c>
      <c r="G23" s="150" t="s">
        <v>167</v>
      </c>
      <c r="H23" s="108"/>
      <c r="I23" s="108"/>
      <c r="J23" s="80"/>
      <c r="K23" s="80"/>
      <c r="L23" s="81"/>
      <c r="M23" s="5">
        <f t="shared" si="0"/>
        <v>0</v>
      </c>
      <c r="N23" s="99">
        <f t="shared" si="1"/>
        <v>0</v>
      </c>
      <c r="O23" s="54">
        <f t="shared" si="2"/>
        <v>0</v>
      </c>
      <c r="P23" s="54">
        <f t="shared" si="3"/>
        <v>0</v>
      </c>
      <c r="Q23" s="54">
        <f t="shared" si="4"/>
        <v>0</v>
      </c>
      <c r="R23" s="5">
        <f t="shared" si="5"/>
        <v>0</v>
      </c>
    </row>
    <row r="24" spans="1:18" s="133" customFormat="1" ht="12.75">
      <c r="A24" s="132">
        <v>15</v>
      </c>
      <c r="B24" s="2"/>
      <c r="C24" s="127" t="s">
        <v>126</v>
      </c>
      <c r="D24" s="130" t="s">
        <v>145</v>
      </c>
      <c r="E24" s="131"/>
      <c r="F24" s="78" t="s">
        <v>47</v>
      </c>
      <c r="G24" s="150" t="s">
        <v>168</v>
      </c>
      <c r="H24" s="108"/>
      <c r="I24" s="108"/>
      <c r="J24" s="80"/>
      <c r="K24" s="80"/>
      <c r="L24" s="81"/>
      <c r="M24" s="5">
        <f t="shared" si="0"/>
        <v>0</v>
      </c>
      <c r="N24" s="99">
        <f t="shared" si="1"/>
        <v>0</v>
      </c>
      <c r="O24" s="54">
        <f t="shared" si="2"/>
        <v>0</v>
      </c>
      <c r="P24" s="54">
        <f t="shared" si="3"/>
        <v>0</v>
      </c>
      <c r="Q24" s="54">
        <f t="shared" si="4"/>
        <v>0</v>
      </c>
      <c r="R24" s="5">
        <f t="shared" si="5"/>
        <v>0</v>
      </c>
    </row>
    <row r="25" spans="1:18" s="133" customFormat="1" ht="12.75">
      <c r="A25" s="132">
        <v>16</v>
      </c>
      <c r="B25" s="2"/>
      <c r="C25" s="127" t="s">
        <v>126</v>
      </c>
      <c r="D25" s="130" t="s">
        <v>146</v>
      </c>
      <c r="E25" s="131"/>
      <c r="F25" s="78" t="s">
        <v>47</v>
      </c>
      <c r="G25" s="150" t="s">
        <v>169</v>
      </c>
      <c r="H25" s="108"/>
      <c r="I25" s="108"/>
      <c r="J25" s="80"/>
      <c r="K25" s="80"/>
      <c r="L25" s="81"/>
      <c r="M25" s="5">
        <f t="shared" si="0"/>
        <v>0</v>
      </c>
      <c r="N25" s="99">
        <f t="shared" si="1"/>
        <v>0</v>
      </c>
      <c r="O25" s="54">
        <f t="shared" si="2"/>
        <v>0</v>
      </c>
      <c r="P25" s="54">
        <f t="shared" si="3"/>
        <v>0</v>
      </c>
      <c r="Q25" s="54">
        <f t="shared" si="4"/>
        <v>0</v>
      </c>
      <c r="R25" s="5">
        <f t="shared" si="5"/>
        <v>0</v>
      </c>
    </row>
    <row r="26" spans="1:18" s="133" customFormat="1" ht="12.75">
      <c r="A26" s="132">
        <v>17</v>
      </c>
      <c r="B26" s="2"/>
      <c r="C26" s="127" t="s">
        <v>126</v>
      </c>
      <c r="D26" s="130" t="s">
        <v>147</v>
      </c>
      <c r="E26" s="131"/>
      <c r="F26" s="78" t="s">
        <v>47</v>
      </c>
      <c r="G26" s="150" t="s">
        <v>170</v>
      </c>
      <c r="H26" s="108"/>
      <c r="I26" s="108"/>
      <c r="J26" s="80"/>
      <c r="K26" s="80"/>
      <c r="L26" s="81"/>
      <c r="M26" s="5">
        <f t="shared" si="0"/>
        <v>0</v>
      </c>
      <c r="N26" s="99">
        <f t="shared" si="1"/>
        <v>0</v>
      </c>
      <c r="O26" s="54">
        <f t="shared" si="2"/>
        <v>0</v>
      </c>
      <c r="P26" s="54">
        <f t="shared" si="3"/>
        <v>0</v>
      </c>
      <c r="Q26" s="54">
        <f t="shared" si="4"/>
        <v>0</v>
      </c>
      <c r="R26" s="5">
        <f t="shared" si="5"/>
        <v>0</v>
      </c>
    </row>
    <row r="27" spans="1:18" s="133" customFormat="1" ht="12.75">
      <c r="A27" s="132">
        <v>18</v>
      </c>
      <c r="B27" s="2"/>
      <c r="C27" s="127" t="s">
        <v>126</v>
      </c>
      <c r="D27" s="130" t="s">
        <v>148</v>
      </c>
      <c r="E27" s="131"/>
      <c r="F27" s="78" t="s">
        <v>47</v>
      </c>
      <c r="G27" s="150" t="s">
        <v>171</v>
      </c>
      <c r="H27" s="108"/>
      <c r="I27" s="108"/>
      <c r="J27" s="80"/>
      <c r="K27" s="80"/>
      <c r="L27" s="81"/>
      <c r="M27" s="5">
        <f t="shared" si="0"/>
        <v>0</v>
      </c>
      <c r="N27" s="99">
        <f t="shared" si="1"/>
        <v>0</v>
      </c>
      <c r="O27" s="54">
        <f t="shared" si="2"/>
        <v>0</v>
      </c>
      <c r="P27" s="54">
        <f t="shared" si="3"/>
        <v>0</v>
      </c>
      <c r="Q27" s="54">
        <f t="shared" si="4"/>
        <v>0</v>
      </c>
      <c r="R27" s="5">
        <f t="shared" si="5"/>
        <v>0</v>
      </c>
    </row>
    <row r="28" spans="1:18" s="133" customFormat="1" ht="12.75">
      <c r="A28" s="132">
        <v>19</v>
      </c>
      <c r="B28" s="2"/>
      <c r="C28" s="127" t="s">
        <v>126</v>
      </c>
      <c r="D28" s="130" t="s">
        <v>149</v>
      </c>
      <c r="E28" s="131"/>
      <c r="F28" s="78" t="s">
        <v>47</v>
      </c>
      <c r="G28" s="150" t="s">
        <v>171</v>
      </c>
      <c r="H28" s="108"/>
      <c r="I28" s="108"/>
      <c r="J28" s="80"/>
      <c r="K28" s="80"/>
      <c r="L28" s="81"/>
      <c r="M28" s="5">
        <f t="shared" si="0"/>
        <v>0</v>
      </c>
      <c r="N28" s="99">
        <f t="shared" si="1"/>
        <v>0</v>
      </c>
      <c r="O28" s="54">
        <f t="shared" si="2"/>
        <v>0</v>
      </c>
      <c r="P28" s="54">
        <f t="shared" si="3"/>
        <v>0</v>
      </c>
      <c r="Q28" s="54">
        <f t="shared" si="4"/>
        <v>0</v>
      </c>
      <c r="R28" s="5">
        <f t="shared" si="5"/>
        <v>0</v>
      </c>
    </row>
    <row r="29" spans="1:18" s="133" customFormat="1" ht="12.75">
      <c r="A29" s="132">
        <v>20</v>
      </c>
      <c r="B29" s="2"/>
      <c r="C29" s="127" t="s">
        <v>126</v>
      </c>
      <c r="D29" s="130" t="s">
        <v>150</v>
      </c>
      <c r="E29" s="131"/>
      <c r="F29" s="78" t="s">
        <v>47</v>
      </c>
      <c r="G29" s="150" t="s">
        <v>164</v>
      </c>
      <c r="H29" s="108"/>
      <c r="I29" s="108"/>
      <c r="J29" s="80"/>
      <c r="K29" s="80"/>
      <c r="L29" s="81"/>
      <c r="M29" s="5">
        <f t="shared" si="0"/>
        <v>0</v>
      </c>
      <c r="N29" s="99">
        <f t="shared" si="1"/>
        <v>0</v>
      </c>
      <c r="O29" s="54">
        <f t="shared" si="2"/>
        <v>0</v>
      </c>
      <c r="P29" s="54">
        <f t="shared" si="3"/>
        <v>0</v>
      </c>
      <c r="Q29" s="54">
        <f t="shared" si="4"/>
        <v>0</v>
      </c>
      <c r="R29" s="5">
        <f t="shared" si="5"/>
        <v>0</v>
      </c>
    </row>
    <row r="30" spans="1:18" s="133" customFormat="1" ht="12.75">
      <c r="A30" s="132">
        <v>21</v>
      </c>
      <c r="B30" s="2"/>
      <c r="C30" s="127" t="s">
        <v>126</v>
      </c>
      <c r="D30" s="130" t="s">
        <v>151</v>
      </c>
      <c r="E30" s="131"/>
      <c r="F30" s="78" t="s">
        <v>47</v>
      </c>
      <c r="G30" s="150" t="s">
        <v>163</v>
      </c>
      <c r="H30" s="108"/>
      <c r="I30" s="108"/>
      <c r="J30" s="80"/>
      <c r="K30" s="80"/>
      <c r="L30" s="81"/>
      <c r="M30" s="5">
        <f t="shared" si="0"/>
        <v>0</v>
      </c>
      <c r="N30" s="99">
        <f t="shared" si="1"/>
        <v>0</v>
      </c>
      <c r="O30" s="54">
        <f t="shared" si="2"/>
        <v>0</v>
      </c>
      <c r="P30" s="54">
        <f t="shared" si="3"/>
        <v>0</v>
      </c>
      <c r="Q30" s="54">
        <f t="shared" si="4"/>
        <v>0</v>
      </c>
      <c r="R30" s="5">
        <f t="shared" si="5"/>
        <v>0</v>
      </c>
    </row>
    <row r="31" spans="1:18" s="133" customFormat="1" ht="12.75">
      <c r="A31" s="132">
        <v>22</v>
      </c>
      <c r="B31" s="2"/>
      <c r="C31" s="127" t="s">
        <v>126</v>
      </c>
      <c r="D31" s="130" t="s">
        <v>152</v>
      </c>
      <c r="E31" s="131"/>
      <c r="F31" s="78" t="s">
        <v>47</v>
      </c>
      <c r="G31" s="150" t="s">
        <v>171</v>
      </c>
      <c r="H31" s="108"/>
      <c r="I31" s="108"/>
      <c r="J31" s="80"/>
      <c r="K31" s="80"/>
      <c r="L31" s="81"/>
      <c r="M31" s="5">
        <f t="shared" si="0"/>
        <v>0</v>
      </c>
      <c r="N31" s="99">
        <f t="shared" si="1"/>
        <v>0</v>
      </c>
      <c r="O31" s="54">
        <f t="shared" si="2"/>
        <v>0</v>
      </c>
      <c r="P31" s="54">
        <f t="shared" si="3"/>
        <v>0</v>
      </c>
      <c r="Q31" s="54">
        <f t="shared" si="4"/>
        <v>0</v>
      </c>
      <c r="R31" s="5">
        <f t="shared" si="5"/>
        <v>0</v>
      </c>
    </row>
    <row r="32" spans="1:18" s="133" customFormat="1" ht="12.75">
      <c r="A32" s="132">
        <v>23</v>
      </c>
      <c r="B32" s="2"/>
      <c r="C32" s="127" t="s">
        <v>126</v>
      </c>
      <c r="D32" s="130" t="s">
        <v>153</v>
      </c>
      <c r="E32" s="131"/>
      <c r="F32" s="78" t="s">
        <v>47</v>
      </c>
      <c r="G32" s="150" t="s">
        <v>171</v>
      </c>
      <c r="H32" s="108"/>
      <c r="I32" s="108"/>
      <c r="J32" s="80"/>
      <c r="K32" s="80"/>
      <c r="L32" s="81"/>
      <c r="M32" s="5">
        <f t="shared" si="0"/>
        <v>0</v>
      </c>
      <c r="N32" s="99">
        <f t="shared" si="1"/>
        <v>0</v>
      </c>
      <c r="O32" s="54">
        <f t="shared" si="2"/>
        <v>0</v>
      </c>
      <c r="P32" s="54">
        <f t="shared" si="3"/>
        <v>0</v>
      </c>
      <c r="Q32" s="54">
        <f t="shared" si="4"/>
        <v>0</v>
      </c>
      <c r="R32" s="5">
        <f t="shared" si="5"/>
        <v>0</v>
      </c>
    </row>
    <row r="33" spans="1:18" s="133" customFormat="1" ht="25.5">
      <c r="A33" s="132">
        <v>24</v>
      </c>
      <c r="B33" s="2"/>
      <c r="C33" s="127" t="s">
        <v>127</v>
      </c>
      <c r="D33" s="130"/>
      <c r="E33" s="131"/>
      <c r="F33" s="78" t="s">
        <v>45</v>
      </c>
      <c r="G33" s="150" t="s">
        <v>163</v>
      </c>
      <c r="H33" s="108"/>
      <c r="I33" s="108"/>
      <c r="J33" s="80"/>
      <c r="K33" s="80"/>
      <c r="L33" s="81"/>
      <c r="M33" s="5">
        <f t="shared" si="0"/>
        <v>0</v>
      </c>
      <c r="N33" s="99">
        <f t="shared" si="1"/>
        <v>0</v>
      </c>
      <c r="O33" s="54">
        <f t="shared" si="2"/>
        <v>0</v>
      </c>
      <c r="P33" s="54">
        <f t="shared" si="3"/>
        <v>0</v>
      </c>
      <c r="Q33" s="54">
        <f t="shared" si="4"/>
        <v>0</v>
      </c>
      <c r="R33" s="5">
        <f t="shared" si="5"/>
        <v>0</v>
      </c>
    </row>
    <row r="34" spans="1:18" s="133" customFormat="1" ht="12.75">
      <c r="A34" s="132">
        <v>25</v>
      </c>
      <c r="B34" s="2"/>
      <c r="C34" s="127" t="s">
        <v>128</v>
      </c>
      <c r="D34" s="130" t="s">
        <v>154</v>
      </c>
      <c r="E34" s="131"/>
      <c r="F34" s="78" t="s">
        <v>162</v>
      </c>
      <c r="G34" s="150" t="s">
        <v>172</v>
      </c>
      <c r="H34" s="108"/>
      <c r="I34" s="108"/>
      <c r="J34" s="80"/>
      <c r="K34" s="80"/>
      <c r="L34" s="81"/>
      <c r="M34" s="5">
        <f t="shared" si="0"/>
        <v>0</v>
      </c>
      <c r="N34" s="99">
        <f t="shared" si="1"/>
        <v>0</v>
      </c>
      <c r="O34" s="54">
        <f t="shared" si="2"/>
        <v>0</v>
      </c>
      <c r="P34" s="54">
        <f t="shared" si="3"/>
        <v>0</v>
      </c>
      <c r="Q34" s="54">
        <f t="shared" si="4"/>
        <v>0</v>
      </c>
      <c r="R34" s="5">
        <f t="shared" si="5"/>
        <v>0</v>
      </c>
    </row>
    <row r="35" spans="1:18" s="133" customFormat="1" ht="12.75">
      <c r="A35" s="132">
        <v>26</v>
      </c>
      <c r="B35" s="2"/>
      <c r="C35" s="127" t="s">
        <v>128</v>
      </c>
      <c r="D35" s="130" t="s">
        <v>155</v>
      </c>
      <c r="E35" s="131"/>
      <c r="F35" s="78" t="s">
        <v>162</v>
      </c>
      <c r="G35" s="150" t="s">
        <v>170</v>
      </c>
      <c r="H35" s="108"/>
      <c r="I35" s="108"/>
      <c r="J35" s="80"/>
      <c r="K35" s="80"/>
      <c r="L35" s="81"/>
      <c r="M35" s="5">
        <f t="shared" si="0"/>
        <v>0</v>
      </c>
      <c r="N35" s="99">
        <f t="shared" si="1"/>
        <v>0</v>
      </c>
      <c r="O35" s="54">
        <f t="shared" si="2"/>
        <v>0</v>
      </c>
      <c r="P35" s="54">
        <f t="shared" si="3"/>
        <v>0</v>
      </c>
      <c r="Q35" s="54">
        <f t="shared" si="4"/>
        <v>0</v>
      </c>
      <c r="R35" s="5">
        <f t="shared" si="5"/>
        <v>0</v>
      </c>
    </row>
    <row r="36" spans="1:18" s="133" customFormat="1" ht="12.75">
      <c r="A36" s="132">
        <v>27</v>
      </c>
      <c r="B36" s="2"/>
      <c r="C36" s="127" t="s">
        <v>128</v>
      </c>
      <c r="D36" s="130" t="s">
        <v>156</v>
      </c>
      <c r="E36" s="131"/>
      <c r="F36" s="78" t="s">
        <v>162</v>
      </c>
      <c r="G36" s="150" t="s">
        <v>173</v>
      </c>
      <c r="H36" s="108"/>
      <c r="I36" s="108"/>
      <c r="J36" s="80"/>
      <c r="K36" s="80"/>
      <c r="L36" s="81"/>
      <c r="M36" s="5">
        <f t="shared" si="0"/>
        <v>0</v>
      </c>
      <c r="N36" s="99">
        <f t="shared" si="1"/>
        <v>0</v>
      </c>
      <c r="O36" s="54">
        <f t="shared" si="2"/>
        <v>0</v>
      </c>
      <c r="P36" s="54">
        <f t="shared" si="3"/>
        <v>0</v>
      </c>
      <c r="Q36" s="54">
        <f t="shared" si="4"/>
        <v>0</v>
      </c>
      <c r="R36" s="5">
        <f t="shared" si="5"/>
        <v>0</v>
      </c>
    </row>
    <row r="37" spans="1:18" s="133" customFormat="1" ht="38.25">
      <c r="A37" s="132">
        <v>28</v>
      </c>
      <c r="B37" s="2"/>
      <c r="C37" s="127" t="s">
        <v>129</v>
      </c>
      <c r="D37" s="130" t="s">
        <v>146</v>
      </c>
      <c r="E37" s="131" t="s">
        <v>160</v>
      </c>
      <c r="F37" s="78" t="s">
        <v>162</v>
      </c>
      <c r="G37" s="150" t="s">
        <v>172</v>
      </c>
      <c r="H37" s="108"/>
      <c r="I37" s="108"/>
      <c r="J37" s="80"/>
      <c r="K37" s="80"/>
      <c r="L37" s="81"/>
      <c r="M37" s="5">
        <f t="shared" si="0"/>
        <v>0</v>
      </c>
      <c r="N37" s="99">
        <f t="shared" si="1"/>
        <v>0</v>
      </c>
      <c r="O37" s="54">
        <f t="shared" si="2"/>
        <v>0</v>
      </c>
      <c r="P37" s="54">
        <f t="shared" si="3"/>
        <v>0</v>
      </c>
      <c r="Q37" s="54">
        <f t="shared" si="4"/>
        <v>0</v>
      </c>
      <c r="R37" s="5">
        <f t="shared" si="5"/>
        <v>0</v>
      </c>
    </row>
    <row r="38" spans="1:18" s="133" customFormat="1" ht="38.25">
      <c r="A38" s="132">
        <v>29</v>
      </c>
      <c r="B38" s="2"/>
      <c r="C38" s="127" t="s">
        <v>129</v>
      </c>
      <c r="D38" s="130" t="s">
        <v>149</v>
      </c>
      <c r="E38" s="131" t="s">
        <v>160</v>
      </c>
      <c r="F38" s="78" t="s">
        <v>162</v>
      </c>
      <c r="G38" s="150" t="s">
        <v>163</v>
      </c>
      <c r="H38" s="108"/>
      <c r="I38" s="108"/>
      <c r="J38" s="80"/>
      <c r="K38" s="80"/>
      <c r="L38" s="81"/>
      <c r="M38" s="5">
        <f t="shared" si="0"/>
        <v>0</v>
      </c>
      <c r="N38" s="99">
        <f t="shared" si="1"/>
        <v>0</v>
      </c>
      <c r="O38" s="54">
        <f t="shared" si="2"/>
        <v>0</v>
      </c>
      <c r="P38" s="54">
        <f t="shared" si="3"/>
        <v>0</v>
      </c>
      <c r="Q38" s="54">
        <f t="shared" si="4"/>
        <v>0</v>
      </c>
      <c r="R38" s="5">
        <f t="shared" si="5"/>
        <v>0</v>
      </c>
    </row>
    <row r="39" spans="1:18" s="133" customFormat="1" ht="38.25">
      <c r="A39" s="132">
        <v>30</v>
      </c>
      <c r="B39" s="2"/>
      <c r="C39" s="127" t="s">
        <v>129</v>
      </c>
      <c r="D39" s="130" t="s">
        <v>151</v>
      </c>
      <c r="E39" s="131" t="s">
        <v>160</v>
      </c>
      <c r="F39" s="78" t="s">
        <v>162</v>
      </c>
      <c r="G39" s="150" t="s">
        <v>164</v>
      </c>
      <c r="H39" s="108"/>
      <c r="I39" s="108"/>
      <c r="J39" s="80"/>
      <c r="K39" s="80"/>
      <c r="L39" s="81"/>
      <c r="M39" s="5">
        <f t="shared" si="0"/>
        <v>0</v>
      </c>
      <c r="N39" s="99">
        <f t="shared" si="1"/>
        <v>0</v>
      </c>
      <c r="O39" s="54">
        <f t="shared" si="2"/>
        <v>0</v>
      </c>
      <c r="P39" s="54">
        <f t="shared" si="3"/>
        <v>0</v>
      </c>
      <c r="Q39" s="54">
        <f t="shared" si="4"/>
        <v>0</v>
      </c>
      <c r="R39" s="5">
        <f t="shared" si="5"/>
        <v>0</v>
      </c>
    </row>
    <row r="40" spans="1:18" s="133" customFormat="1" ht="38.25">
      <c r="A40" s="132">
        <v>31</v>
      </c>
      <c r="B40" s="2"/>
      <c r="C40" s="127" t="s">
        <v>129</v>
      </c>
      <c r="D40" s="130" t="s">
        <v>152</v>
      </c>
      <c r="E40" s="131" t="s">
        <v>160</v>
      </c>
      <c r="F40" s="78" t="s">
        <v>162</v>
      </c>
      <c r="G40" s="150" t="s">
        <v>163</v>
      </c>
      <c r="H40" s="108"/>
      <c r="I40" s="108"/>
      <c r="J40" s="80"/>
      <c r="K40" s="80"/>
      <c r="L40" s="81"/>
      <c r="M40" s="5">
        <f t="shared" si="0"/>
        <v>0</v>
      </c>
      <c r="N40" s="99">
        <f t="shared" si="1"/>
        <v>0</v>
      </c>
      <c r="O40" s="54">
        <f t="shared" si="2"/>
        <v>0</v>
      </c>
      <c r="P40" s="54">
        <f t="shared" si="3"/>
        <v>0</v>
      </c>
      <c r="Q40" s="54">
        <f t="shared" si="4"/>
        <v>0</v>
      </c>
      <c r="R40" s="5">
        <f t="shared" si="5"/>
        <v>0</v>
      </c>
    </row>
    <row r="41" spans="1:18" s="133" customFormat="1" ht="25.5">
      <c r="A41" s="132">
        <v>32</v>
      </c>
      <c r="B41" s="2"/>
      <c r="C41" s="127" t="s">
        <v>130</v>
      </c>
      <c r="D41" s="130" t="s">
        <v>157</v>
      </c>
      <c r="E41" s="131" t="s">
        <v>161</v>
      </c>
      <c r="F41" s="78" t="s">
        <v>162</v>
      </c>
      <c r="G41" s="150" t="s">
        <v>165</v>
      </c>
      <c r="H41" s="108"/>
      <c r="I41" s="108"/>
      <c r="J41" s="80"/>
      <c r="K41" s="80"/>
      <c r="L41" s="81"/>
      <c r="M41" s="5">
        <f t="shared" si="0"/>
        <v>0</v>
      </c>
      <c r="N41" s="99">
        <f t="shared" si="1"/>
        <v>0</v>
      </c>
      <c r="O41" s="54">
        <f t="shared" si="2"/>
        <v>0</v>
      </c>
      <c r="P41" s="54">
        <f t="shared" si="3"/>
        <v>0</v>
      </c>
      <c r="Q41" s="54">
        <f t="shared" si="4"/>
        <v>0</v>
      </c>
      <c r="R41" s="5">
        <f t="shared" si="5"/>
        <v>0</v>
      </c>
    </row>
    <row r="42" spans="1:18" s="133" customFormat="1" ht="25.5">
      <c r="A42" s="132">
        <v>33</v>
      </c>
      <c r="B42" s="2"/>
      <c r="C42" s="127" t="s">
        <v>131</v>
      </c>
      <c r="D42" s="130"/>
      <c r="E42" s="131"/>
      <c r="F42" s="78" t="s">
        <v>46</v>
      </c>
      <c r="G42" s="150" t="s">
        <v>174</v>
      </c>
      <c r="H42" s="108"/>
      <c r="I42" s="108"/>
      <c r="J42" s="80"/>
      <c r="K42" s="80"/>
      <c r="L42" s="81"/>
      <c r="M42" s="5">
        <f t="shared" si="0"/>
        <v>0</v>
      </c>
      <c r="N42" s="99">
        <f t="shared" si="1"/>
        <v>0</v>
      </c>
      <c r="O42" s="54">
        <f t="shared" si="2"/>
        <v>0</v>
      </c>
      <c r="P42" s="54">
        <f t="shared" si="3"/>
        <v>0</v>
      </c>
      <c r="Q42" s="54">
        <f t="shared" si="4"/>
        <v>0</v>
      </c>
      <c r="R42" s="5">
        <f t="shared" si="5"/>
        <v>0</v>
      </c>
    </row>
    <row r="43" spans="1:18" s="133" customFormat="1" ht="25.5">
      <c r="A43" s="132">
        <v>34</v>
      </c>
      <c r="B43" s="2"/>
      <c r="C43" s="127" t="s">
        <v>132</v>
      </c>
      <c r="D43" s="130"/>
      <c r="E43" s="131" t="s">
        <v>114</v>
      </c>
      <c r="F43" s="78" t="s">
        <v>46</v>
      </c>
      <c r="G43" s="150" t="s">
        <v>175</v>
      </c>
      <c r="H43" s="108"/>
      <c r="I43" s="108"/>
      <c r="J43" s="80"/>
      <c r="K43" s="80"/>
      <c r="L43" s="81"/>
      <c r="M43" s="5">
        <f t="shared" si="0"/>
        <v>0</v>
      </c>
      <c r="N43" s="99">
        <f t="shared" si="1"/>
        <v>0</v>
      </c>
      <c r="O43" s="54">
        <f t="shared" si="2"/>
        <v>0</v>
      </c>
      <c r="P43" s="54">
        <f t="shared" si="3"/>
        <v>0</v>
      </c>
      <c r="Q43" s="54">
        <f t="shared" si="4"/>
        <v>0</v>
      </c>
      <c r="R43" s="5">
        <f t="shared" si="5"/>
        <v>0</v>
      </c>
    </row>
    <row r="44" spans="1:18" s="133" customFormat="1" ht="12.75">
      <c r="A44" s="132">
        <v>35</v>
      </c>
      <c r="B44" s="2"/>
      <c r="C44" s="127" t="s">
        <v>133</v>
      </c>
      <c r="D44" s="130"/>
      <c r="E44" s="131"/>
      <c r="F44" s="78" t="s">
        <v>46</v>
      </c>
      <c r="G44" s="150" t="s">
        <v>174</v>
      </c>
      <c r="H44" s="108"/>
      <c r="I44" s="108"/>
      <c r="J44" s="80"/>
      <c r="K44" s="80"/>
      <c r="L44" s="81"/>
      <c r="M44" s="5">
        <f t="shared" si="0"/>
        <v>0</v>
      </c>
      <c r="N44" s="99">
        <f t="shared" si="1"/>
        <v>0</v>
      </c>
      <c r="O44" s="54">
        <f t="shared" si="2"/>
        <v>0</v>
      </c>
      <c r="P44" s="54">
        <f t="shared" si="3"/>
        <v>0</v>
      </c>
      <c r="Q44" s="54">
        <f t="shared" si="4"/>
        <v>0</v>
      </c>
      <c r="R44" s="5">
        <f t="shared" si="5"/>
        <v>0</v>
      </c>
    </row>
    <row r="45" spans="1:18" s="133" customFormat="1" ht="25.5">
      <c r="A45" s="132">
        <v>36</v>
      </c>
      <c r="B45" s="2"/>
      <c r="C45" s="127" t="s">
        <v>134</v>
      </c>
      <c r="D45" s="130"/>
      <c r="E45" s="131"/>
      <c r="F45" s="78" t="s">
        <v>45</v>
      </c>
      <c r="G45" s="150" t="s">
        <v>163</v>
      </c>
      <c r="H45" s="108"/>
      <c r="I45" s="108"/>
      <c r="J45" s="80"/>
      <c r="K45" s="80"/>
      <c r="L45" s="81"/>
      <c r="M45" s="5">
        <f t="shared" si="0"/>
        <v>0</v>
      </c>
      <c r="N45" s="99">
        <f t="shared" si="1"/>
        <v>0</v>
      </c>
      <c r="O45" s="54">
        <f t="shared" si="2"/>
        <v>0</v>
      </c>
      <c r="P45" s="54">
        <f t="shared" si="3"/>
        <v>0</v>
      </c>
      <c r="Q45" s="54">
        <f t="shared" si="4"/>
        <v>0</v>
      </c>
      <c r="R45" s="5">
        <f t="shared" si="5"/>
        <v>0</v>
      </c>
    </row>
    <row r="46" spans="1:18" s="133" customFormat="1" ht="25.5">
      <c r="A46" s="132">
        <v>37</v>
      </c>
      <c r="B46" s="2"/>
      <c r="C46" s="127" t="s">
        <v>135</v>
      </c>
      <c r="D46" s="130"/>
      <c r="E46" s="131"/>
      <c r="F46" s="78" t="s">
        <v>45</v>
      </c>
      <c r="G46" s="150" t="s">
        <v>163</v>
      </c>
      <c r="H46" s="108"/>
      <c r="I46" s="108"/>
      <c r="J46" s="80"/>
      <c r="K46" s="80"/>
      <c r="L46" s="81"/>
      <c r="M46" s="5">
        <f t="shared" si="0"/>
        <v>0</v>
      </c>
      <c r="N46" s="99">
        <f t="shared" si="1"/>
        <v>0</v>
      </c>
      <c r="O46" s="54">
        <f t="shared" si="2"/>
        <v>0</v>
      </c>
      <c r="P46" s="54">
        <f t="shared" si="3"/>
        <v>0</v>
      </c>
      <c r="Q46" s="54">
        <f t="shared" si="4"/>
        <v>0</v>
      </c>
      <c r="R46" s="5">
        <f t="shared" si="5"/>
        <v>0</v>
      </c>
    </row>
    <row r="47" spans="1:18" s="53" customFormat="1" ht="12.75">
      <c r="A47" s="6"/>
      <c r="B47" s="2"/>
      <c r="C47" s="221" t="s">
        <v>792</v>
      </c>
      <c r="D47" s="123"/>
      <c r="E47" s="124"/>
      <c r="F47" s="154"/>
      <c r="G47" s="7"/>
      <c r="H47" s="94"/>
      <c r="I47" s="94"/>
      <c r="J47" s="55"/>
      <c r="K47" s="55"/>
      <c r="L47" s="4"/>
      <c r="M47" s="223">
        <f t="shared" si="0"/>
        <v>0</v>
      </c>
      <c r="N47" s="224">
        <f t="shared" si="1"/>
        <v>0</v>
      </c>
      <c r="O47" s="225">
        <f t="shared" si="2"/>
        <v>0</v>
      </c>
      <c r="P47" s="225">
        <f t="shared" si="3"/>
        <v>0</v>
      </c>
      <c r="Q47" s="225">
        <f t="shared" si="4"/>
        <v>0</v>
      </c>
      <c r="R47" s="223">
        <f t="shared" si="5"/>
        <v>0</v>
      </c>
    </row>
    <row r="48" spans="1:18" s="53" customFormat="1" ht="51">
      <c r="A48" s="226">
        <v>38</v>
      </c>
      <c r="B48" s="227"/>
      <c r="C48" s="228" t="s">
        <v>793</v>
      </c>
      <c r="D48" s="134"/>
      <c r="E48" s="135"/>
      <c r="F48" s="229" t="s">
        <v>45</v>
      </c>
      <c r="G48" s="230" t="s">
        <v>163</v>
      </c>
      <c r="H48" s="108"/>
      <c r="I48" s="108"/>
      <c r="J48" s="55"/>
      <c r="K48" s="55"/>
      <c r="L48" s="4"/>
      <c r="M48" s="223">
        <f t="shared" si="0"/>
        <v>0</v>
      </c>
      <c r="N48" s="224">
        <f t="shared" si="1"/>
        <v>0</v>
      </c>
      <c r="O48" s="225">
        <f t="shared" si="2"/>
        <v>0</v>
      </c>
      <c r="P48" s="225">
        <f t="shared" si="3"/>
        <v>0</v>
      </c>
      <c r="Q48" s="225">
        <f t="shared" si="4"/>
        <v>0</v>
      </c>
      <c r="R48" s="223">
        <f t="shared" si="5"/>
        <v>0</v>
      </c>
    </row>
    <row r="49" spans="1:18" s="13" customFormat="1" ht="12.75">
      <c r="A49" s="20"/>
      <c r="B49" s="22"/>
      <c r="C49" s="23" t="s">
        <v>21</v>
      </c>
      <c r="D49" s="23"/>
      <c r="E49" s="23"/>
      <c r="F49" s="22"/>
      <c r="G49" s="24"/>
      <c r="H49" s="96"/>
      <c r="I49" s="96"/>
      <c r="J49" s="24"/>
      <c r="K49" s="24"/>
      <c r="L49" s="24"/>
      <c r="M49" s="24"/>
      <c r="N49" s="100">
        <f>SUM(N9:N48)</f>
        <v>0</v>
      </c>
      <c r="O49" s="25">
        <f>SUM(O9:O48)</f>
        <v>0</v>
      </c>
      <c r="P49" s="25">
        <f>SUM(P9:P48)</f>
        <v>0</v>
      </c>
      <c r="Q49" s="25">
        <f>SUM(Q9:Q48)</f>
        <v>0</v>
      </c>
      <c r="R49" s="25">
        <f>SUM(R9:R48)</f>
        <v>0</v>
      </c>
    </row>
    <row r="50" spans="1:18" s="13" customFormat="1" ht="12.75">
      <c r="A50" s="21"/>
      <c r="B50" s="21"/>
      <c r="C50" s="270" t="s">
        <v>6</v>
      </c>
      <c r="D50" s="276"/>
      <c r="E50" s="276"/>
      <c r="F50" s="276"/>
      <c r="G50" s="276"/>
      <c r="H50" s="276"/>
      <c r="I50" s="276"/>
      <c r="J50" s="276"/>
      <c r="K50" s="276"/>
      <c r="L50" s="276"/>
      <c r="M50" s="35"/>
      <c r="N50" s="101"/>
      <c r="O50" s="26"/>
      <c r="P50" s="26">
        <f>ROUND(P49*M50,2)</f>
        <v>0</v>
      </c>
      <c r="Q50" s="26"/>
      <c r="R50" s="34">
        <f>P50</f>
        <v>0</v>
      </c>
    </row>
    <row r="51" spans="1:18" s="13" customFormat="1" ht="12.75">
      <c r="A51" s="21"/>
      <c r="B51" s="21"/>
      <c r="C51" s="277" t="s">
        <v>22</v>
      </c>
      <c r="D51" s="278"/>
      <c r="E51" s="278"/>
      <c r="F51" s="278"/>
      <c r="G51" s="278"/>
      <c r="H51" s="278"/>
      <c r="I51" s="278"/>
      <c r="J51" s="278"/>
      <c r="K51" s="278"/>
      <c r="L51" s="287"/>
      <c r="M51" s="22"/>
      <c r="N51" s="102">
        <f>N49+N50</f>
        <v>0</v>
      </c>
      <c r="O51" s="27">
        <f>O49+O50</f>
        <v>0</v>
      </c>
      <c r="P51" s="27">
        <f>P49+P50</f>
        <v>0</v>
      </c>
      <c r="Q51" s="27">
        <f>Q49+Q50</f>
        <v>0</v>
      </c>
      <c r="R51" s="27">
        <f>R49+R50</f>
        <v>0</v>
      </c>
    </row>
    <row r="52" spans="1:20" s="13" customFormat="1" ht="12.75">
      <c r="A52" s="28"/>
      <c r="B52" s="28"/>
      <c r="C52" s="28"/>
      <c r="D52" s="28"/>
      <c r="E52" s="28"/>
      <c r="F52" s="28"/>
      <c r="G52" s="28"/>
      <c r="H52" s="109"/>
      <c r="I52" s="97"/>
      <c r="J52" s="30"/>
      <c r="K52" s="30"/>
      <c r="N52" s="97"/>
      <c r="O52" s="30"/>
      <c r="P52" s="30"/>
      <c r="Q52" s="30"/>
      <c r="R52" s="30"/>
      <c r="S52" s="30"/>
      <c r="T52" s="30"/>
    </row>
    <row r="53" spans="1:20" s="13" customFormat="1" ht="12.75">
      <c r="A53" s="28"/>
      <c r="B53" s="28"/>
      <c r="C53" s="28"/>
      <c r="D53" s="28"/>
      <c r="E53" s="28"/>
      <c r="F53" s="28"/>
      <c r="G53" s="28"/>
      <c r="H53" s="109"/>
      <c r="I53" s="97"/>
      <c r="J53" s="30"/>
      <c r="K53" s="30"/>
      <c r="N53" s="97"/>
      <c r="O53" s="30"/>
      <c r="P53" s="30"/>
      <c r="Q53" s="30"/>
      <c r="R53" s="30"/>
      <c r="S53" s="30"/>
      <c r="T53" s="30"/>
    </row>
    <row r="54" spans="1:20" s="13" customFormat="1" ht="12.75">
      <c r="A54" s="28"/>
      <c r="B54" s="28"/>
      <c r="C54" s="28"/>
      <c r="D54" s="28"/>
      <c r="E54" s="28"/>
      <c r="F54" s="28"/>
      <c r="G54" s="28"/>
      <c r="H54" s="109"/>
      <c r="I54" s="97"/>
      <c r="J54" s="30"/>
      <c r="K54" s="30"/>
      <c r="N54" s="97"/>
      <c r="O54" s="30"/>
      <c r="P54" s="30"/>
      <c r="Q54" s="30"/>
      <c r="R54" s="30"/>
      <c r="S54" s="30"/>
      <c r="T54" s="30"/>
    </row>
    <row r="55" spans="1:20" s="13" customFormat="1" ht="12.75">
      <c r="A55" s="28"/>
      <c r="B55" s="28"/>
      <c r="C55" s="28"/>
      <c r="D55" s="28"/>
      <c r="E55" s="28"/>
      <c r="F55" s="28"/>
      <c r="G55" s="28"/>
      <c r="H55" s="109"/>
      <c r="I55" s="97"/>
      <c r="J55" s="30"/>
      <c r="K55" s="30"/>
      <c r="N55" s="97"/>
      <c r="O55" s="30"/>
      <c r="P55" s="30"/>
      <c r="Q55" s="30"/>
      <c r="R55" s="30"/>
      <c r="S55" s="30"/>
      <c r="T55" s="30"/>
    </row>
  </sheetData>
  <sheetProtection/>
  <mergeCells count="11">
    <mergeCell ref="N7:R7"/>
    <mergeCell ref="C7:E8"/>
    <mergeCell ref="C50:L50"/>
    <mergeCell ref="C51:L51"/>
    <mergeCell ref="A1:R1"/>
    <mergeCell ref="A2:R2"/>
    <mergeCell ref="A7:A8"/>
    <mergeCell ref="B7:B8"/>
    <mergeCell ref="F7:F8"/>
    <mergeCell ref="G7:G8"/>
    <mergeCell ref="H7:M7"/>
  </mergeCells>
  <printOptions/>
  <pageMargins left="0.75" right="0.75" top="0.7" bottom="0.42" header="0.5" footer="0.3"/>
  <pageSetup horizontalDpi="600" verticalDpi="6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5"/>
  <sheetViews>
    <sheetView view="pageBreakPreview" zoomScale="85" zoomScaleNormal="85" zoomScaleSheetLayoutView="85" zoomScalePageLayoutView="0" workbookViewId="0" topLeftCell="A1">
      <selection activeCell="A7" sqref="A7:IV9"/>
    </sheetView>
  </sheetViews>
  <sheetFormatPr defaultColWidth="9.140625" defaultRowHeight="12.75"/>
  <cols>
    <col min="1" max="1" width="4.421875" style="36" customWidth="1"/>
    <col min="2" max="2" width="4.57421875" style="36" customWidth="1"/>
    <col min="3" max="3" width="24.140625" style="36" customWidth="1"/>
    <col min="4" max="4" width="11.00390625" style="36" customWidth="1"/>
    <col min="5" max="5" width="9.28125" style="36" customWidth="1"/>
    <col min="6" max="6" width="5.7109375" style="36" customWidth="1"/>
    <col min="7" max="7" width="9.8515625" style="36" customWidth="1"/>
    <col min="8" max="8" width="8.7109375" style="98" customWidth="1"/>
    <col min="9" max="9" width="7.7109375" style="98" bestFit="1" customWidth="1"/>
    <col min="10" max="10" width="9.28125" style="36" bestFit="1" customWidth="1"/>
    <col min="11" max="11" width="10.57421875" style="53" customWidth="1"/>
    <col min="12" max="12" width="10.421875" style="36" customWidth="1"/>
    <col min="13" max="13" width="10.28125" style="36" customWidth="1"/>
    <col min="14" max="14" width="9.57421875" style="98" bestFit="1" customWidth="1"/>
    <col min="15" max="15" width="11.8515625" style="36" customWidth="1"/>
    <col min="16" max="16" width="12.00390625" style="36" customWidth="1"/>
    <col min="17" max="17" width="10.421875" style="36" customWidth="1"/>
    <col min="18" max="18" width="12.28125" style="36" customWidth="1"/>
    <col min="19" max="19" width="9.140625" style="36" customWidth="1"/>
    <col min="20" max="20" width="9.57421875" style="36" bestFit="1" customWidth="1"/>
    <col min="21" max="16384" width="9.140625" style="36" customWidth="1"/>
  </cols>
  <sheetData>
    <row r="1" spans="1:23" s="13" customFormat="1" ht="12.75">
      <c r="A1" s="280" t="s">
        <v>821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14"/>
      <c r="T1" s="14"/>
      <c r="U1" s="14"/>
      <c r="V1" s="14"/>
      <c r="W1" s="14"/>
    </row>
    <row r="2" spans="1:18" s="13" customFormat="1" ht="12.75">
      <c r="A2" s="281" t="s">
        <v>176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8" s="13" customFormat="1" ht="12.75">
      <c r="A3" s="15" t="str">
        <f>Ventilacija!A3</f>
        <v>Būves nosaukums: Maltas 2. vidusskolas ēkas korpusa vienkāršota rekonstrukcija</v>
      </c>
      <c r="B3" s="15"/>
      <c r="C3" s="16"/>
      <c r="D3" s="16"/>
      <c r="E3" s="16"/>
      <c r="F3" s="17"/>
      <c r="G3" s="17"/>
      <c r="H3" s="92"/>
      <c r="I3" s="92"/>
      <c r="J3" s="16"/>
      <c r="K3" s="16"/>
      <c r="L3" s="16"/>
      <c r="M3" s="16"/>
      <c r="N3" s="92"/>
      <c r="O3" s="16"/>
      <c r="P3" s="16"/>
      <c r="Q3" s="16"/>
      <c r="R3" s="16"/>
    </row>
    <row r="4" spans="1:18" s="13" customFormat="1" ht="12.75">
      <c r="A4" s="15" t="str">
        <f>Kopsavilkums!A7</f>
        <v>Objekta nosaukums: Maltas 2. vidusskolas ēkas korpusa vienkāršota rekonstrukcija</v>
      </c>
      <c r="B4" s="15"/>
      <c r="C4" s="16"/>
      <c r="D4" s="16"/>
      <c r="E4" s="16"/>
      <c r="F4" s="17"/>
      <c r="G4" s="17"/>
      <c r="H4" s="92"/>
      <c r="I4" s="92"/>
      <c r="J4" s="16"/>
      <c r="K4" s="16"/>
      <c r="L4" s="16"/>
      <c r="M4" s="16"/>
      <c r="N4" s="92"/>
      <c r="O4" s="16"/>
      <c r="P4" s="16"/>
      <c r="Q4" s="16"/>
      <c r="R4" s="16"/>
    </row>
    <row r="5" spans="1:18" s="13" customFormat="1" ht="12.75">
      <c r="A5" s="15" t="str">
        <f>Ventilacija!A5</f>
        <v>Objekta adrese: Sporta iela 5, Malta, Maltas pag., Rēzeknes nov.</v>
      </c>
      <c r="B5" s="15"/>
      <c r="C5" s="16"/>
      <c r="D5" s="16"/>
      <c r="E5" s="16"/>
      <c r="F5" s="17"/>
      <c r="G5" s="17"/>
      <c r="H5" s="92"/>
      <c r="I5" s="92"/>
      <c r="J5" s="16"/>
      <c r="K5" s="16"/>
      <c r="L5" s="16"/>
      <c r="M5" s="16"/>
      <c r="N5" s="92"/>
      <c r="O5" s="16"/>
      <c r="P5" s="16"/>
      <c r="Q5" s="16"/>
      <c r="R5" s="16"/>
    </row>
    <row r="6" spans="1:18" s="13" customFormat="1" ht="12.75">
      <c r="A6" s="15" t="str">
        <f>Ventilacija!A6</f>
        <v>Pasūtījuma Nr.: </v>
      </c>
      <c r="B6" s="15"/>
      <c r="C6" s="16"/>
      <c r="D6" s="16"/>
      <c r="E6" s="16"/>
      <c r="F6" s="17"/>
      <c r="G6" s="17"/>
      <c r="H6" s="92"/>
      <c r="I6" s="92"/>
      <c r="J6" s="16"/>
      <c r="K6" s="16"/>
      <c r="L6" s="16"/>
      <c r="M6" s="16"/>
      <c r="N6" s="92"/>
      <c r="O6" s="16"/>
      <c r="P6" s="16"/>
      <c r="Q6" s="16"/>
      <c r="R6" s="16"/>
    </row>
    <row r="7" spans="1:18" s="13" customFormat="1" ht="12.75">
      <c r="A7" s="284" t="s">
        <v>33</v>
      </c>
      <c r="B7" s="284" t="s">
        <v>34</v>
      </c>
      <c r="C7" s="288" t="s">
        <v>28</v>
      </c>
      <c r="D7" s="289"/>
      <c r="E7" s="292"/>
      <c r="F7" s="284" t="s">
        <v>29</v>
      </c>
      <c r="G7" s="286" t="s">
        <v>30</v>
      </c>
      <c r="H7" s="253" t="s">
        <v>35</v>
      </c>
      <c r="I7" s="253"/>
      <c r="J7" s="253"/>
      <c r="K7" s="253"/>
      <c r="L7" s="253"/>
      <c r="M7" s="253"/>
      <c r="N7" s="253" t="s">
        <v>31</v>
      </c>
      <c r="O7" s="253"/>
      <c r="P7" s="253"/>
      <c r="Q7" s="253"/>
      <c r="R7" s="253"/>
    </row>
    <row r="8" spans="1:18" s="13" customFormat="1" ht="63.75">
      <c r="A8" s="285"/>
      <c r="B8" s="285"/>
      <c r="C8" s="290"/>
      <c r="D8" s="291"/>
      <c r="E8" s="293"/>
      <c r="F8" s="285"/>
      <c r="G8" s="286"/>
      <c r="H8" s="93" t="s">
        <v>36</v>
      </c>
      <c r="I8" s="93" t="s">
        <v>37</v>
      </c>
      <c r="J8" s="61" t="s">
        <v>15</v>
      </c>
      <c r="K8" s="61" t="s">
        <v>16</v>
      </c>
      <c r="L8" s="61" t="s">
        <v>17</v>
      </c>
      <c r="M8" s="61" t="s">
        <v>18</v>
      </c>
      <c r="N8" s="93" t="s">
        <v>19</v>
      </c>
      <c r="O8" s="61" t="s">
        <v>15</v>
      </c>
      <c r="P8" s="61" t="s">
        <v>16</v>
      </c>
      <c r="Q8" s="61" t="s">
        <v>17</v>
      </c>
      <c r="R8" s="61" t="s">
        <v>20</v>
      </c>
    </row>
    <row r="9" spans="1:18" s="53" customFormat="1" ht="12.75">
      <c r="A9" s="65">
        <v>1</v>
      </c>
      <c r="B9" s="2"/>
      <c r="C9" s="119" t="s">
        <v>177</v>
      </c>
      <c r="D9" s="121"/>
      <c r="E9" s="122"/>
      <c r="F9" s="78"/>
      <c r="G9" s="79"/>
      <c r="H9" s="108"/>
      <c r="I9" s="108"/>
      <c r="J9" s="80"/>
      <c r="K9" s="80"/>
      <c r="L9" s="81"/>
      <c r="M9" s="5">
        <f>ROUND(J9+K9+L9,2)</f>
        <v>0</v>
      </c>
      <c r="N9" s="99">
        <f>ROUND(H9*G9,2)</f>
        <v>0</v>
      </c>
      <c r="O9" s="54">
        <f>ROUND(J9*G9,2)</f>
        <v>0</v>
      </c>
      <c r="P9" s="54">
        <f>ROUND(K9*G9,2)</f>
        <v>0</v>
      </c>
      <c r="Q9" s="54">
        <f>ROUND(L9*G9,2)</f>
        <v>0</v>
      </c>
      <c r="R9" s="5">
        <f>ROUND(O9+P9+Q9,2)</f>
        <v>0</v>
      </c>
    </row>
    <row r="10" spans="1:20" s="53" customFormat="1" ht="38.25">
      <c r="A10" s="66">
        <v>2</v>
      </c>
      <c r="B10" s="2"/>
      <c r="C10" s="119" t="s">
        <v>178</v>
      </c>
      <c r="D10" s="123" t="s">
        <v>189</v>
      </c>
      <c r="E10" s="124" t="s">
        <v>218</v>
      </c>
      <c r="F10" s="78" t="s">
        <v>222</v>
      </c>
      <c r="G10" s="79">
        <v>1</v>
      </c>
      <c r="H10" s="108"/>
      <c r="I10" s="108"/>
      <c r="J10" s="80"/>
      <c r="K10" s="80"/>
      <c r="L10" s="81"/>
      <c r="M10" s="5">
        <f>ROUND(J10+K10+L10,2)</f>
        <v>0</v>
      </c>
      <c r="N10" s="99">
        <f>ROUND(H10*G10,2)</f>
        <v>0</v>
      </c>
      <c r="O10" s="54">
        <f>ROUND(J10*G10,2)</f>
        <v>0</v>
      </c>
      <c r="P10" s="54">
        <f>ROUND(K10*G10,2)</f>
        <v>0</v>
      </c>
      <c r="Q10" s="54">
        <f>ROUND(L10*G10,2)</f>
        <v>0</v>
      </c>
      <c r="R10" s="5">
        <f>ROUND(O10+P10+Q10,2)</f>
        <v>0</v>
      </c>
      <c r="T10" s="112"/>
    </row>
    <row r="11" spans="1:20" s="53" customFormat="1" ht="12.75">
      <c r="A11" s="66">
        <v>3</v>
      </c>
      <c r="B11" s="2"/>
      <c r="C11" s="183" t="s">
        <v>179</v>
      </c>
      <c r="D11" s="184" t="s">
        <v>190</v>
      </c>
      <c r="E11" s="185" t="s">
        <v>219</v>
      </c>
      <c r="F11" s="186" t="s">
        <v>162</v>
      </c>
      <c r="G11" s="187">
        <v>1</v>
      </c>
      <c r="H11" s="113"/>
      <c r="I11" s="113"/>
      <c r="J11" s="80"/>
      <c r="K11" s="80"/>
      <c r="L11" s="81"/>
      <c r="M11" s="5">
        <f aca="true" t="shared" si="0" ref="M11:M74">ROUND(J11+K11+L11,2)</f>
        <v>0</v>
      </c>
      <c r="N11" s="99">
        <f aca="true" t="shared" si="1" ref="N11:N74">ROUND(H11*G11,2)</f>
        <v>0</v>
      </c>
      <c r="O11" s="54">
        <f aca="true" t="shared" si="2" ref="O11:O74">ROUND(J11*G11,2)</f>
        <v>0</v>
      </c>
      <c r="P11" s="54">
        <f aca="true" t="shared" si="3" ref="P11:P74">ROUND(K11*G11,2)</f>
        <v>0</v>
      </c>
      <c r="Q11" s="54">
        <f aca="true" t="shared" si="4" ref="Q11:Q74">ROUND(L11*G11,2)</f>
        <v>0</v>
      </c>
      <c r="R11" s="5">
        <f aca="true" t="shared" si="5" ref="R11:R74">ROUND(O11+P11+Q11,2)</f>
        <v>0</v>
      </c>
      <c r="T11" s="112"/>
    </row>
    <row r="12" spans="1:20" s="53" customFormat="1" ht="12.75">
      <c r="A12" s="66">
        <v>4</v>
      </c>
      <c r="B12" s="2"/>
      <c r="C12" s="183" t="s">
        <v>180</v>
      </c>
      <c r="D12" s="184" t="s">
        <v>191</v>
      </c>
      <c r="E12" s="185" t="s">
        <v>219</v>
      </c>
      <c r="F12" s="186" t="s">
        <v>162</v>
      </c>
      <c r="G12" s="187">
        <v>1</v>
      </c>
      <c r="H12" s="113"/>
      <c r="I12" s="113"/>
      <c r="J12" s="80"/>
      <c r="K12" s="80"/>
      <c r="L12" s="81"/>
      <c r="M12" s="5">
        <f t="shared" si="0"/>
        <v>0</v>
      </c>
      <c r="N12" s="99">
        <f t="shared" si="1"/>
        <v>0</v>
      </c>
      <c r="O12" s="54">
        <f t="shared" si="2"/>
        <v>0</v>
      </c>
      <c r="P12" s="54">
        <f t="shared" si="3"/>
        <v>0</v>
      </c>
      <c r="Q12" s="54">
        <f t="shared" si="4"/>
        <v>0</v>
      </c>
      <c r="R12" s="5">
        <f t="shared" si="5"/>
        <v>0</v>
      </c>
      <c r="T12" s="112"/>
    </row>
    <row r="13" spans="1:20" s="53" customFormat="1" ht="12.75">
      <c r="A13" s="66">
        <v>5</v>
      </c>
      <c r="B13" s="2"/>
      <c r="C13" s="183" t="s">
        <v>180</v>
      </c>
      <c r="D13" s="184" t="s">
        <v>192</v>
      </c>
      <c r="E13" s="185" t="s">
        <v>219</v>
      </c>
      <c r="F13" s="186" t="s">
        <v>162</v>
      </c>
      <c r="G13" s="187">
        <v>1</v>
      </c>
      <c r="H13" s="113"/>
      <c r="I13" s="113"/>
      <c r="J13" s="80"/>
      <c r="K13" s="80"/>
      <c r="L13" s="81"/>
      <c r="M13" s="5">
        <f t="shared" si="0"/>
        <v>0</v>
      </c>
      <c r="N13" s="99">
        <f t="shared" si="1"/>
        <v>0</v>
      </c>
      <c r="O13" s="54">
        <f t="shared" si="2"/>
        <v>0</v>
      </c>
      <c r="P13" s="54">
        <f t="shared" si="3"/>
        <v>0</v>
      </c>
      <c r="Q13" s="54">
        <f t="shared" si="4"/>
        <v>0</v>
      </c>
      <c r="R13" s="5">
        <f t="shared" si="5"/>
        <v>0</v>
      </c>
      <c r="T13" s="112"/>
    </row>
    <row r="14" spans="1:20" s="53" customFormat="1" ht="12.75">
      <c r="A14" s="66">
        <v>6</v>
      </c>
      <c r="B14" s="2"/>
      <c r="C14" s="183" t="s">
        <v>180</v>
      </c>
      <c r="D14" s="184" t="s">
        <v>193</v>
      </c>
      <c r="E14" s="185" t="s">
        <v>219</v>
      </c>
      <c r="F14" s="186" t="s">
        <v>162</v>
      </c>
      <c r="G14" s="187">
        <v>5</v>
      </c>
      <c r="H14" s="113"/>
      <c r="I14" s="113"/>
      <c r="J14" s="80"/>
      <c r="K14" s="80"/>
      <c r="L14" s="81"/>
      <c r="M14" s="5">
        <f t="shared" si="0"/>
        <v>0</v>
      </c>
      <c r="N14" s="99">
        <f t="shared" si="1"/>
        <v>0</v>
      </c>
      <c r="O14" s="54">
        <f t="shared" si="2"/>
        <v>0</v>
      </c>
      <c r="P14" s="54">
        <f t="shared" si="3"/>
        <v>0</v>
      </c>
      <c r="Q14" s="54">
        <f t="shared" si="4"/>
        <v>0</v>
      </c>
      <c r="R14" s="5">
        <f t="shared" si="5"/>
        <v>0</v>
      </c>
      <c r="T14" s="112"/>
    </row>
    <row r="15" spans="1:20" s="53" customFormat="1" ht="12.75">
      <c r="A15" s="66">
        <v>7</v>
      </c>
      <c r="B15" s="2"/>
      <c r="C15" s="183" t="s">
        <v>180</v>
      </c>
      <c r="D15" s="184" t="s">
        <v>194</v>
      </c>
      <c r="E15" s="185" t="s">
        <v>219</v>
      </c>
      <c r="F15" s="186" t="s">
        <v>162</v>
      </c>
      <c r="G15" s="187">
        <v>1</v>
      </c>
      <c r="H15" s="113"/>
      <c r="I15" s="113"/>
      <c r="J15" s="80"/>
      <c r="K15" s="80"/>
      <c r="L15" s="81"/>
      <c r="M15" s="5">
        <f t="shared" si="0"/>
        <v>0</v>
      </c>
      <c r="N15" s="99">
        <f t="shared" si="1"/>
        <v>0</v>
      </c>
      <c r="O15" s="54">
        <f t="shared" si="2"/>
        <v>0</v>
      </c>
      <c r="P15" s="54">
        <f t="shared" si="3"/>
        <v>0</v>
      </c>
      <c r="Q15" s="54">
        <f t="shared" si="4"/>
        <v>0</v>
      </c>
      <c r="R15" s="5">
        <f t="shared" si="5"/>
        <v>0</v>
      </c>
      <c r="T15" s="112"/>
    </row>
    <row r="16" spans="1:20" s="53" customFormat="1" ht="12.75">
      <c r="A16" s="66">
        <v>8</v>
      </c>
      <c r="B16" s="2"/>
      <c r="C16" s="183" t="s">
        <v>180</v>
      </c>
      <c r="D16" s="184" t="s">
        <v>195</v>
      </c>
      <c r="E16" s="185" t="s">
        <v>219</v>
      </c>
      <c r="F16" s="186" t="s">
        <v>162</v>
      </c>
      <c r="G16" s="187">
        <v>1</v>
      </c>
      <c r="H16" s="113"/>
      <c r="I16" s="113"/>
      <c r="J16" s="80"/>
      <c r="K16" s="80"/>
      <c r="L16" s="81"/>
      <c r="M16" s="5">
        <f t="shared" si="0"/>
        <v>0</v>
      </c>
      <c r="N16" s="99">
        <f t="shared" si="1"/>
        <v>0</v>
      </c>
      <c r="O16" s="54">
        <f t="shared" si="2"/>
        <v>0</v>
      </c>
      <c r="P16" s="54">
        <f t="shared" si="3"/>
        <v>0</v>
      </c>
      <c r="Q16" s="54">
        <f t="shared" si="4"/>
        <v>0</v>
      </c>
      <c r="R16" s="5">
        <f t="shared" si="5"/>
        <v>0</v>
      </c>
      <c r="T16" s="112"/>
    </row>
    <row r="17" spans="1:20" s="53" customFormat="1" ht="12.75">
      <c r="A17" s="66">
        <v>9</v>
      </c>
      <c r="B17" s="2"/>
      <c r="C17" s="183" t="s">
        <v>180</v>
      </c>
      <c r="D17" s="184" t="s">
        <v>196</v>
      </c>
      <c r="E17" s="185" t="s">
        <v>219</v>
      </c>
      <c r="F17" s="186" t="s">
        <v>162</v>
      </c>
      <c r="G17" s="187">
        <v>1</v>
      </c>
      <c r="H17" s="113"/>
      <c r="I17" s="113"/>
      <c r="J17" s="80"/>
      <c r="K17" s="80"/>
      <c r="L17" s="81"/>
      <c r="M17" s="5">
        <f t="shared" si="0"/>
        <v>0</v>
      </c>
      <c r="N17" s="99">
        <f t="shared" si="1"/>
        <v>0</v>
      </c>
      <c r="O17" s="54">
        <f t="shared" si="2"/>
        <v>0</v>
      </c>
      <c r="P17" s="54">
        <f t="shared" si="3"/>
        <v>0</v>
      </c>
      <c r="Q17" s="54">
        <f t="shared" si="4"/>
        <v>0</v>
      </c>
      <c r="R17" s="5">
        <f t="shared" si="5"/>
        <v>0</v>
      </c>
      <c r="T17" s="112"/>
    </row>
    <row r="18" spans="1:20" s="53" customFormat="1" ht="12.75">
      <c r="A18" s="66">
        <v>10</v>
      </c>
      <c r="B18" s="2"/>
      <c r="C18" s="183" t="s">
        <v>180</v>
      </c>
      <c r="D18" s="184" t="s">
        <v>197</v>
      </c>
      <c r="E18" s="185" t="s">
        <v>219</v>
      </c>
      <c r="F18" s="186" t="s">
        <v>162</v>
      </c>
      <c r="G18" s="187">
        <v>1</v>
      </c>
      <c r="H18" s="113"/>
      <c r="I18" s="113"/>
      <c r="J18" s="80"/>
      <c r="K18" s="80"/>
      <c r="L18" s="81"/>
      <c r="M18" s="5">
        <f t="shared" si="0"/>
        <v>0</v>
      </c>
      <c r="N18" s="99">
        <f t="shared" si="1"/>
        <v>0</v>
      </c>
      <c r="O18" s="54">
        <f t="shared" si="2"/>
        <v>0</v>
      </c>
      <c r="P18" s="54">
        <f t="shared" si="3"/>
        <v>0</v>
      </c>
      <c r="Q18" s="54">
        <f t="shared" si="4"/>
        <v>0</v>
      </c>
      <c r="R18" s="5">
        <f t="shared" si="5"/>
        <v>0</v>
      </c>
      <c r="T18" s="112"/>
    </row>
    <row r="19" spans="1:20" s="53" customFormat="1" ht="12.75">
      <c r="A19" s="66">
        <v>11</v>
      </c>
      <c r="B19" s="2"/>
      <c r="C19" s="183" t="s">
        <v>180</v>
      </c>
      <c r="D19" s="184" t="s">
        <v>198</v>
      </c>
      <c r="E19" s="185" t="s">
        <v>219</v>
      </c>
      <c r="F19" s="186" t="s">
        <v>162</v>
      </c>
      <c r="G19" s="187">
        <v>1</v>
      </c>
      <c r="H19" s="113"/>
      <c r="I19" s="113"/>
      <c r="J19" s="80"/>
      <c r="K19" s="80"/>
      <c r="L19" s="81"/>
      <c r="M19" s="5">
        <f t="shared" si="0"/>
        <v>0</v>
      </c>
      <c r="N19" s="99">
        <f t="shared" si="1"/>
        <v>0</v>
      </c>
      <c r="O19" s="54">
        <f t="shared" si="2"/>
        <v>0</v>
      </c>
      <c r="P19" s="54">
        <f t="shared" si="3"/>
        <v>0</v>
      </c>
      <c r="Q19" s="54">
        <f t="shared" si="4"/>
        <v>0</v>
      </c>
      <c r="R19" s="5">
        <f t="shared" si="5"/>
        <v>0</v>
      </c>
      <c r="T19" s="112"/>
    </row>
    <row r="20" spans="1:20" s="53" customFormat="1" ht="12.75">
      <c r="A20" s="66">
        <v>12</v>
      </c>
      <c r="B20" s="2"/>
      <c r="C20" s="183" t="s">
        <v>180</v>
      </c>
      <c r="D20" s="184" t="s">
        <v>199</v>
      </c>
      <c r="E20" s="185" t="s">
        <v>219</v>
      </c>
      <c r="F20" s="186" t="s">
        <v>162</v>
      </c>
      <c r="G20" s="187">
        <v>2</v>
      </c>
      <c r="H20" s="113"/>
      <c r="I20" s="113"/>
      <c r="J20" s="80"/>
      <c r="K20" s="80"/>
      <c r="L20" s="81"/>
      <c r="M20" s="5">
        <f t="shared" si="0"/>
        <v>0</v>
      </c>
      <c r="N20" s="99">
        <f t="shared" si="1"/>
        <v>0</v>
      </c>
      <c r="O20" s="54">
        <f t="shared" si="2"/>
        <v>0</v>
      </c>
      <c r="P20" s="54">
        <f t="shared" si="3"/>
        <v>0</v>
      </c>
      <c r="Q20" s="54">
        <f t="shared" si="4"/>
        <v>0</v>
      </c>
      <c r="R20" s="5">
        <f t="shared" si="5"/>
        <v>0</v>
      </c>
      <c r="T20" s="112"/>
    </row>
    <row r="21" spans="1:20" s="53" customFormat="1" ht="12.75">
      <c r="A21" s="66">
        <v>13</v>
      </c>
      <c r="B21" s="2"/>
      <c r="C21" s="183" t="s">
        <v>180</v>
      </c>
      <c r="D21" s="184" t="s">
        <v>200</v>
      </c>
      <c r="E21" s="185" t="s">
        <v>219</v>
      </c>
      <c r="F21" s="186" t="s">
        <v>162</v>
      </c>
      <c r="G21" s="187">
        <v>3</v>
      </c>
      <c r="H21" s="113"/>
      <c r="I21" s="113"/>
      <c r="J21" s="80"/>
      <c r="K21" s="80"/>
      <c r="L21" s="81"/>
      <c r="M21" s="5">
        <f t="shared" si="0"/>
        <v>0</v>
      </c>
      <c r="N21" s="99">
        <f t="shared" si="1"/>
        <v>0</v>
      </c>
      <c r="O21" s="54">
        <f t="shared" si="2"/>
        <v>0</v>
      </c>
      <c r="P21" s="54">
        <f t="shared" si="3"/>
        <v>0</v>
      </c>
      <c r="Q21" s="54">
        <f t="shared" si="4"/>
        <v>0</v>
      </c>
      <c r="R21" s="5">
        <f t="shared" si="5"/>
        <v>0</v>
      </c>
      <c r="T21" s="112"/>
    </row>
    <row r="22" spans="1:20" s="53" customFormat="1" ht="12.75">
      <c r="A22" s="66">
        <v>14</v>
      </c>
      <c r="B22" s="2"/>
      <c r="C22" s="183" t="s">
        <v>180</v>
      </c>
      <c r="D22" s="184" t="s">
        <v>201</v>
      </c>
      <c r="E22" s="185" t="s">
        <v>219</v>
      </c>
      <c r="F22" s="186" t="s">
        <v>162</v>
      </c>
      <c r="G22" s="187">
        <v>1</v>
      </c>
      <c r="H22" s="113"/>
      <c r="I22" s="113"/>
      <c r="J22" s="80"/>
      <c r="K22" s="80"/>
      <c r="L22" s="81"/>
      <c r="M22" s="5">
        <f t="shared" si="0"/>
        <v>0</v>
      </c>
      <c r="N22" s="99">
        <f t="shared" si="1"/>
        <v>0</v>
      </c>
      <c r="O22" s="54">
        <f t="shared" si="2"/>
        <v>0</v>
      </c>
      <c r="P22" s="54">
        <f t="shared" si="3"/>
        <v>0</v>
      </c>
      <c r="Q22" s="54">
        <f t="shared" si="4"/>
        <v>0</v>
      </c>
      <c r="R22" s="5">
        <f t="shared" si="5"/>
        <v>0</v>
      </c>
      <c r="T22" s="112"/>
    </row>
    <row r="23" spans="1:20" s="53" customFormat="1" ht="12.75">
      <c r="A23" s="66">
        <v>15</v>
      </c>
      <c r="B23" s="2"/>
      <c r="C23" s="183" t="s">
        <v>180</v>
      </c>
      <c r="D23" s="184" t="s">
        <v>190</v>
      </c>
      <c r="E23" s="185" t="s">
        <v>219</v>
      </c>
      <c r="F23" s="186" t="s">
        <v>162</v>
      </c>
      <c r="G23" s="187">
        <v>1</v>
      </c>
      <c r="H23" s="113"/>
      <c r="I23" s="113"/>
      <c r="J23" s="80"/>
      <c r="K23" s="80"/>
      <c r="L23" s="81"/>
      <c r="M23" s="5">
        <f t="shared" si="0"/>
        <v>0</v>
      </c>
      <c r="N23" s="99">
        <f t="shared" si="1"/>
        <v>0</v>
      </c>
      <c r="O23" s="54">
        <f t="shared" si="2"/>
        <v>0</v>
      </c>
      <c r="P23" s="54">
        <f t="shared" si="3"/>
        <v>0</v>
      </c>
      <c r="Q23" s="54">
        <f t="shared" si="4"/>
        <v>0</v>
      </c>
      <c r="R23" s="5">
        <f t="shared" si="5"/>
        <v>0</v>
      </c>
      <c r="T23" s="112"/>
    </row>
    <row r="24" spans="1:20" s="53" customFormat="1" ht="12.75">
      <c r="A24" s="66">
        <v>16</v>
      </c>
      <c r="B24" s="2"/>
      <c r="C24" s="183" t="s">
        <v>181</v>
      </c>
      <c r="D24" s="184"/>
      <c r="E24" s="185" t="s">
        <v>219</v>
      </c>
      <c r="F24" s="186" t="s">
        <v>222</v>
      </c>
      <c r="G24" s="187">
        <v>1</v>
      </c>
      <c r="H24" s="113"/>
      <c r="I24" s="113"/>
      <c r="J24" s="80"/>
      <c r="K24" s="80"/>
      <c r="L24" s="81"/>
      <c r="M24" s="5">
        <f t="shared" si="0"/>
        <v>0</v>
      </c>
      <c r="N24" s="99">
        <f t="shared" si="1"/>
        <v>0</v>
      </c>
      <c r="O24" s="54">
        <f t="shared" si="2"/>
        <v>0</v>
      </c>
      <c r="P24" s="54">
        <f t="shared" si="3"/>
        <v>0</v>
      </c>
      <c r="Q24" s="54">
        <f t="shared" si="4"/>
        <v>0</v>
      </c>
      <c r="R24" s="5">
        <f t="shared" si="5"/>
        <v>0</v>
      </c>
      <c r="T24" s="112"/>
    </row>
    <row r="25" spans="1:20" s="53" customFormat="1" ht="25.5">
      <c r="A25" s="66">
        <v>17</v>
      </c>
      <c r="B25" s="2"/>
      <c r="C25" s="183" t="s">
        <v>182</v>
      </c>
      <c r="D25" s="184" t="s">
        <v>202</v>
      </c>
      <c r="E25" s="185" t="s">
        <v>219</v>
      </c>
      <c r="F25" s="186" t="s">
        <v>162</v>
      </c>
      <c r="G25" s="187">
        <v>1</v>
      </c>
      <c r="H25" s="113"/>
      <c r="I25" s="113"/>
      <c r="J25" s="80"/>
      <c r="K25" s="80"/>
      <c r="L25" s="81"/>
      <c r="M25" s="5">
        <f t="shared" si="0"/>
        <v>0</v>
      </c>
      <c r="N25" s="99">
        <f t="shared" si="1"/>
        <v>0</v>
      </c>
      <c r="O25" s="54">
        <f t="shared" si="2"/>
        <v>0</v>
      </c>
      <c r="P25" s="54">
        <f t="shared" si="3"/>
        <v>0</v>
      </c>
      <c r="Q25" s="54">
        <f t="shared" si="4"/>
        <v>0</v>
      </c>
      <c r="R25" s="5">
        <f t="shared" si="5"/>
        <v>0</v>
      </c>
      <c r="T25" s="112"/>
    </row>
    <row r="26" spans="1:20" s="53" customFormat="1" ht="12.75">
      <c r="A26" s="66">
        <v>18</v>
      </c>
      <c r="B26" s="2"/>
      <c r="C26" s="183" t="s">
        <v>183</v>
      </c>
      <c r="D26" s="184"/>
      <c r="E26" s="185" t="s">
        <v>219</v>
      </c>
      <c r="F26" s="186" t="s">
        <v>162</v>
      </c>
      <c r="G26" s="187">
        <v>4</v>
      </c>
      <c r="H26" s="113"/>
      <c r="I26" s="113"/>
      <c r="J26" s="80"/>
      <c r="K26" s="80"/>
      <c r="L26" s="81"/>
      <c r="M26" s="5">
        <f t="shared" si="0"/>
        <v>0</v>
      </c>
      <c r="N26" s="99">
        <f t="shared" si="1"/>
        <v>0</v>
      </c>
      <c r="O26" s="54">
        <f t="shared" si="2"/>
        <v>0</v>
      </c>
      <c r="P26" s="54">
        <f t="shared" si="3"/>
        <v>0</v>
      </c>
      <c r="Q26" s="54">
        <f t="shared" si="4"/>
        <v>0</v>
      </c>
      <c r="R26" s="5">
        <f t="shared" si="5"/>
        <v>0</v>
      </c>
      <c r="T26" s="112"/>
    </row>
    <row r="27" spans="1:20" s="53" customFormat="1" ht="25.5">
      <c r="A27" s="66">
        <v>19</v>
      </c>
      <c r="B27" s="2"/>
      <c r="C27" s="183" t="s">
        <v>184</v>
      </c>
      <c r="D27" s="184" t="s">
        <v>203</v>
      </c>
      <c r="E27" s="185" t="s">
        <v>220</v>
      </c>
      <c r="F27" s="186" t="s">
        <v>222</v>
      </c>
      <c r="G27" s="187">
        <v>1</v>
      </c>
      <c r="H27" s="113"/>
      <c r="I27" s="113"/>
      <c r="J27" s="80"/>
      <c r="K27" s="80"/>
      <c r="L27" s="81"/>
      <c r="M27" s="5">
        <f t="shared" si="0"/>
        <v>0</v>
      </c>
      <c r="N27" s="99">
        <f t="shared" si="1"/>
        <v>0</v>
      </c>
      <c r="O27" s="54">
        <f t="shared" si="2"/>
        <v>0</v>
      </c>
      <c r="P27" s="54">
        <f t="shared" si="3"/>
        <v>0</v>
      </c>
      <c r="Q27" s="54">
        <f t="shared" si="4"/>
        <v>0</v>
      </c>
      <c r="R27" s="5">
        <f t="shared" si="5"/>
        <v>0</v>
      </c>
      <c r="T27" s="112"/>
    </row>
    <row r="28" spans="1:20" s="53" customFormat="1" ht="25.5">
      <c r="A28" s="66">
        <v>20</v>
      </c>
      <c r="B28" s="2"/>
      <c r="C28" s="183" t="s">
        <v>185</v>
      </c>
      <c r="D28" s="184"/>
      <c r="E28" s="185"/>
      <c r="F28" s="186" t="s">
        <v>222</v>
      </c>
      <c r="G28" s="187">
        <v>1</v>
      </c>
      <c r="H28" s="113"/>
      <c r="I28" s="113"/>
      <c r="J28" s="80"/>
      <c r="K28" s="80"/>
      <c r="L28" s="81"/>
      <c r="M28" s="5">
        <f t="shared" si="0"/>
        <v>0</v>
      </c>
      <c r="N28" s="99">
        <f t="shared" si="1"/>
        <v>0</v>
      </c>
      <c r="O28" s="54">
        <f t="shared" si="2"/>
        <v>0</v>
      </c>
      <c r="P28" s="54">
        <f t="shared" si="3"/>
        <v>0</v>
      </c>
      <c r="Q28" s="54">
        <f t="shared" si="4"/>
        <v>0</v>
      </c>
      <c r="R28" s="5">
        <f t="shared" si="5"/>
        <v>0</v>
      </c>
      <c r="T28" s="112"/>
    </row>
    <row r="29" spans="1:20" s="53" customFormat="1" ht="12.75">
      <c r="A29" s="66">
        <v>21</v>
      </c>
      <c r="B29" s="2"/>
      <c r="C29" s="183" t="s">
        <v>186</v>
      </c>
      <c r="D29" s="184"/>
      <c r="E29" s="185"/>
      <c r="F29" s="186" t="s">
        <v>222</v>
      </c>
      <c r="G29" s="187">
        <v>1</v>
      </c>
      <c r="H29" s="113"/>
      <c r="I29" s="113"/>
      <c r="J29" s="80"/>
      <c r="K29" s="80"/>
      <c r="L29" s="81"/>
      <c r="M29" s="5">
        <f t="shared" si="0"/>
        <v>0</v>
      </c>
      <c r="N29" s="99">
        <f t="shared" si="1"/>
        <v>0</v>
      </c>
      <c r="O29" s="54">
        <f t="shared" si="2"/>
        <v>0</v>
      </c>
      <c r="P29" s="54">
        <f t="shared" si="3"/>
        <v>0</v>
      </c>
      <c r="Q29" s="54">
        <f t="shared" si="4"/>
        <v>0</v>
      </c>
      <c r="R29" s="5">
        <f t="shared" si="5"/>
        <v>0</v>
      </c>
      <c r="T29" s="112"/>
    </row>
    <row r="30" spans="1:20" s="53" customFormat="1" ht="12.75">
      <c r="A30" s="66">
        <v>22</v>
      </c>
      <c r="B30" s="2"/>
      <c r="C30" s="119" t="s">
        <v>204</v>
      </c>
      <c r="D30" s="123"/>
      <c r="E30" s="124"/>
      <c r="F30" s="186" t="s">
        <v>222</v>
      </c>
      <c r="G30" s="79">
        <v>1</v>
      </c>
      <c r="H30" s="108"/>
      <c r="I30" s="108"/>
      <c r="J30" s="80"/>
      <c r="K30" s="80"/>
      <c r="L30" s="81"/>
      <c r="M30" s="5">
        <f t="shared" si="0"/>
        <v>0</v>
      </c>
      <c r="N30" s="99">
        <f t="shared" si="1"/>
        <v>0</v>
      </c>
      <c r="O30" s="54">
        <f t="shared" si="2"/>
        <v>0</v>
      </c>
      <c r="P30" s="54">
        <f t="shared" si="3"/>
        <v>0</v>
      </c>
      <c r="Q30" s="54">
        <f t="shared" si="4"/>
        <v>0</v>
      </c>
      <c r="R30" s="5">
        <f t="shared" si="5"/>
        <v>0</v>
      </c>
      <c r="T30" s="112"/>
    </row>
    <row r="31" spans="1:20" s="53" customFormat="1" ht="25.5">
      <c r="A31" s="66">
        <v>23</v>
      </c>
      <c r="B31" s="2"/>
      <c r="C31" s="183" t="s">
        <v>178</v>
      </c>
      <c r="D31" s="184" t="s">
        <v>205</v>
      </c>
      <c r="E31" s="185" t="s">
        <v>221</v>
      </c>
      <c r="F31" s="186" t="s">
        <v>222</v>
      </c>
      <c r="G31" s="187">
        <v>1</v>
      </c>
      <c r="H31" s="113"/>
      <c r="I31" s="113"/>
      <c r="J31" s="80"/>
      <c r="K31" s="80"/>
      <c r="L31" s="81"/>
      <c r="M31" s="5">
        <f t="shared" si="0"/>
        <v>0</v>
      </c>
      <c r="N31" s="99">
        <f t="shared" si="1"/>
        <v>0</v>
      </c>
      <c r="O31" s="54">
        <f t="shared" si="2"/>
        <v>0</v>
      </c>
      <c r="P31" s="54">
        <f t="shared" si="3"/>
        <v>0</v>
      </c>
      <c r="Q31" s="54">
        <f t="shared" si="4"/>
        <v>0</v>
      </c>
      <c r="R31" s="5">
        <f t="shared" si="5"/>
        <v>0</v>
      </c>
      <c r="T31" s="112"/>
    </row>
    <row r="32" spans="1:20" s="53" customFormat="1" ht="12.75">
      <c r="A32" s="66">
        <v>24</v>
      </c>
      <c r="B32" s="2"/>
      <c r="C32" s="183" t="s">
        <v>187</v>
      </c>
      <c r="D32" s="184" t="s">
        <v>206</v>
      </c>
      <c r="E32" s="185" t="s">
        <v>219</v>
      </c>
      <c r="F32" s="186" t="s">
        <v>162</v>
      </c>
      <c r="G32" s="187">
        <v>1</v>
      </c>
      <c r="H32" s="113"/>
      <c r="I32" s="113"/>
      <c r="J32" s="80"/>
      <c r="K32" s="80"/>
      <c r="L32" s="81"/>
      <c r="M32" s="5">
        <f t="shared" si="0"/>
        <v>0</v>
      </c>
      <c r="N32" s="99">
        <f t="shared" si="1"/>
        <v>0</v>
      </c>
      <c r="O32" s="54">
        <f t="shared" si="2"/>
        <v>0</v>
      </c>
      <c r="P32" s="54">
        <f t="shared" si="3"/>
        <v>0</v>
      </c>
      <c r="Q32" s="54">
        <f t="shared" si="4"/>
        <v>0</v>
      </c>
      <c r="R32" s="5">
        <f t="shared" si="5"/>
        <v>0</v>
      </c>
      <c r="T32" s="112"/>
    </row>
    <row r="33" spans="1:20" s="53" customFormat="1" ht="12.75">
      <c r="A33" s="66">
        <v>25</v>
      </c>
      <c r="B33" s="2"/>
      <c r="C33" s="183" t="s">
        <v>180</v>
      </c>
      <c r="D33" s="184" t="s">
        <v>207</v>
      </c>
      <c r="E33" s="185" t="s">
        <v>219</v>
      </c>
      <c r="F33" s="186" t="s">
        <v>162</v>
      </c>
      <c r="G33" s="187">
        <v>2</v>
      </c>
      <c r="H33" s="113"/>
      <c r="I33" s="113"/>
      <c r="J33" s="80"/>
      <c r="K33" s="80"/>
      <c r="L33" s="81"/>
      <c r="M33" s="5">
        <f t="shared" si="0"/>
        <v>0</v>
      </c>
      <c r="N33" s="99">
        <f t="shared" si="1"/>
        <v>0</v>
      </c>
      <c r="O33" s="54">
        <f t="shared" si="2"/>
        <v>0</v>
      </c>
      <c r="P33" s="54">
        <f t="shared" si="3"/>
        <v>0</v>
      </c>
      <c r="Q33" s="54">
        <f t="shared" si="4"/>
        <v>0</v>
      </c>
      <c r="R33" s="5">
        <f t="shared" si="5"/>
        <v>0</v>
      </c>
      <c r="T33" s="112"/>
    </row>
    <row r="34" spans="1:20" s="53" customFormat="1" ht="12.75">
      <c r="A34" s="66">
        <v>26</v>
      </c>
      <c r="B34" s="2"/>
      <c r="C34" s="183" t="s">
        <v>180</v>
      </c>
      <c r="D34" s="184" t="s">
        <v>194</v>
      </c>
      <c r="E34" s="185" t="s">
        <v>219</v>
      </c>
      <c r="F34" s="186" t="s">
        <v>162</v>
      </c>
      <c r="G34" s="187">
        <v>5</v>
      </c>
      <c r="H34" s="113"/>
      <c r="I34" s="113"/>
      <c r="J34" s="80"/>
      <c r="K34" s="80"/>
      <c r="L34" s="81"/>
      <c r="M34" s="5">
        <f t="shared" si="0"/>
        <v>0</v>
      </c>
      <c r="N34" s="99">
        <f t="shared" si="1"/>
        <v>0</v>
      </c>
      <c r="O34" s="54">
        <f t="shared" si="2"/>
        <v>0</v>
      </c>
      <c r="P34" s="54">
        <f t="shared" si="3"/>
        <v>0</v>
      </c>
      <c r="Q34" s="54">
        <f t="shared" si="4"/>
        <v>0</v>
      </c>
      <c r="R34" s="5">
        <f t="shared" si="5"/>
        <v>0</v>
      </c>
      <c r="T34" s="112"/>
    </row>
    <row r="35" spans="1:20" s="53" customFormat="1" ht="12.75">
      <c r="A35" s="66">
        <v>27</v>
      </c>
      <c r="B35" s="2"/>
      <c r="C35" s="183" t="s">
        <v>180</v>
      </c>
      <c r="D35" s="184" t="s">
        <v>208</v>
      </c>
      <c r="E35" s="185" t="s">
        <v>219</v>
      </c>
      <c r="F35" s="186" t="s">
        <v>162</v>
      </c>
      <c r="G35" s="187">
        <v>1</v>
      </c>
      <c r="H35" s="113"/>
      <c r="I35" s="113"/>
      <c r="J35" s="80"/>
      <c r="K35" s="80"/>
      <c r="L35" s="81"/>
      <c r="M35" s="5">
        <f t="shared" si="0"/>
        <v>0</v>
      </c>
      <c r="N35" s="99">
        <f t="shared" si="1"/>
        <v>0</v>
      </c>
      <c r="O35" s="54">
        <f t="shared" si="2"/>
        <v>0</v>
      </c>
      <c r="P35" s="54">
        <f t="shared" si="3"/>
        <v>0</v>
      </c>
      <c r="Q35" s="54">
        <f t="shared" si="4"/>
        <v>0</v>
      </c>
      <c r="R35" s="5">
        <f t="shared" si="5"/>
        <v>0</v>
      </c>
      <c r="T35" s="112"/>
    </row>
    <row r="36" spans="1:20" s="53" customFormat="1" ht="12.75">
      <c r="A36" s="66">
        <v>28</v>
      </c>
      <c r="B36" s="2"/>
      <c r="C36" s="183" t="s">
        <v>182</v>
      </c>
      <c r="D36" s="184" t="s">
        <v>209</v>
      </c>
      <c r="E36" s="185" t="s">
        <v>219</v>
      </c>
      <c r="F36" s="186" t="s">
        <v>162</v>
      </c>
      <c r="G36" s="187">
        <v>1</v>
      </c>
      <c r="H36" s="113"/>
      <c r="I36" s="113"/>
      <c r="J36" s="80"/>
      <c r="K36" s="80"/>
      <c r="L36" s="81"/>
      <c r="M36" s="5">
        <f t="shared" si="0"/>
        <v>0</v>
      </c>
      <c r="N36" s="99">
        <f t="shared" si="1"/>
        <v>0</v>
      </c>
      <c r="O36" s="54">
        <f t="shared" si="2"/>
        <v>0</v>
      </c>
      <c r="P36" s="54">
        <f t="shared" si="3"/>
        <v>0</v>
      </c>
      <c r="Q36" s="54">
        <f t="shared" si="4"/>
        <v>0</v>
      </c>
      <c r="R36" s="5">
        <f t="shared" si="5"/>
        <v>0</v>
      </c>
      <c r="T36" s="112"/>
    </row>
    <row r="37" spans="1:20" s="53" customFormat="1" ht="12.75">
      <c r="A37" s="66">
        <v>29</v>
      </c>
      <c r="B37" s="2"/>
      <c r="C37" s="183" t="s">
        <v>186</v>
      </c>
      <c r="D37" s="184"/>
      <c r="E37" s="185"/>
      <c r="F37" s="186" t="s">
        <v>222</v>
      </c>
      <c r="G37" s="187">
        <v>1</v>
      </c>
      <c r="H37" s="113"/>
      <c r="I37" s="113"/>
      <c r="J37" s="80"/>
      <c r="K37" s="80"/>
      <c r="L37" s="81"/>
      <c r="M37" s="5">
        <f t="shared" si="0"/>
        <v>0</v>
      </c>
      <c r="N37" s="99">
        <f t="shared" si="1"/>
        <v>0</v>
      </c>
      <c r="O37" s="54">
        <f t="shared" si="2"/>
        <v>0</v>
      </c>
      <c r="P37" s="54">
        <f t="shared" si="3"/>
        <v>0</v>
      </c>
      <c r="Q37" s="54">
        <f t="shared" si="4"/>
        <v>0</v>
      </c>
      <c r="R37" s="5">
        <f t="shared" si="5"/>
        <v>0</v>
      </c>
      <c r="T37" s="112"/>
    </row>
    <row r="38" spans="1:20" s="53" customFormat="1" ht="12.75">
      <c r="A38" s="66">
        <v>30</v>
      </c>
      <c r="B38" s="2"/>
      <c r="C38" s="119" t="s">
        <v>210</v>
      </c>
      <c r="D38" s="184"/>
      <c r="E38" s="185"/>
      <c r="F38" s="186" t="s">
        <v>222</v>
      </c>
      <c r="G38" s="187">
        <v>1</v>
      </c>
      <c r="H38" s="108"/>
      <c r="I38" s="108"/>
      <c r="J38" s="80"/>
      <c r="K38" s="80"/>
      <c r="L38" s="81"/>
      <c r="M38" s="5">
        <f t="shared" si="0"/>
        <v>0</v>
      </c>
      <c r="N38" s="99">
        <f t="shared" si="1"/>
        <v>0</v>
      </c>
      <c r="O38" s="54">
        <f t="shared" si="2"/>
        <v>0</v>
      </c>
      <c r="P38" s="54">
        <f t="shared" si="3"/>
        <v>0</v>
      </c>
      <c r="Q38" s="54">
        <f t="shared" si="4"/>
        <v>0</v>
      </c>
      <c r="R38" s="5">
        <f t="shared" si="5"/>
        <v>0</v>
      </c>
      <c r="T38" s="112"/>
    </row>
    <row r="39" spans="1:20" s="53" customFormat="1" ht="25.5">
      <c r="A39" s="66">
        <v>31</v>
      </c>
      <c r="B39" s="2"/>
      <c r="C39" s="183" t="s">
        <v>188</v>
      </c>
      <c r="D39" s="184" t="s">
        <v>211</v>
      </c>
      <c r="E39" s="185" t="s">
        <v>219</v>
      </c>
      <c r="F39" s="186" t="s">
        <v>222</v>
      </c>
      <c r="G39" s="187">
        <v>1</v>
      </c>
      <c r="H39" s="113"/>
      <c r="I39" s="113"/>
      <c r="J39" s="80"/>
      <c r="K39" s="80"/>
      <c r="L39" s="81"/>
      <c r="M39" s="5">
        <f t="shared" si="0"/>
        <v>0</v>
      </c>
      <c r="N39" s="99">
        <f t="shared" si="1"/>
        <v>0</v>
      </c>
      <c r="O39" s="54">
        <f t="shared" si="2"/>
        <v>0</v>
      </c>
      <c r="P39" s="54">
        <f t="shared" si="3"/>
        <v>0</v>
      </c>
      <c r="Q39" s="54">
        <f t="shared" si="4"/>
        <v>0</v>
      </c>
      <c r="R39" s="5">
        <f t="shared" si="5"/>
        <v>0</v>
      </c>
      <c r="T39" s="112"/>
    </row>
    <row r="40" spans="1:20" s="53" customFormat="1" ht="12.75">
      <c r="A40" s="66">
        <v>32</v>
      </c>
      <c r="B40" s="2"/>
      <c r="C40" s="183" t="s">
        <v>187</v>
      </c>
      <c r="D40" s="184" t="s">
        <v>212</v>
      </c>
      <c r="E40" s="185" t="s">
        <v>219</v>
      </c>
      <c r="F40" s="186" t="s">
        <v>162</v>
      </c>
      <c r="G40" s="187">
        <v>1</v>
      </c>
      <c r="H40" s="113"/>
      <c r="I40" s="113"/>
      <c r="J40" s="80"/>
      <c r="K40" s="80"/>
      <c r="L40" s="81"/>
      <c r="M40" s="5">
        <f t="shared" si="0"/>
        <v>0</v>
      </c>
      <c r="N40" s="99">
        <f t="shared" si="1"/>
        <v>0</v>
      </c>
      <c r="O40" s="54">
        <f t="shared" si="2"/>
        <v>0</v>
      </c>
      <c r="P40" s="54">
        <f t="shared" si="3"/>
        <v>0</v>
      </c>
      <c r="Q40" s="54">
        <f t="shared" si="4"/>
        <v>0</v>
      </c>
      <c r="R40" s="5">
        <f t="shared" si="5"/>
        <v>0</v>
      </c>
      <c r="T40" s="112"/>
    </row>
    <row r="41" spans="1:20" s="53" customFormat="1" ht="12.75">
      <c r="A41" s="66">
        <v>33</v>
      </c>
      <c r="B41" s="2"/>
      <c r="C41" s="183" t="s">
        <v>180</v>
      </c>
      <c r="D41" s="184" t="s">
        <v>213</v>
      </c>
      <c r="E41" s="185" t="s">
        <v>219</v>
      </c>
      <c r="F41" s="186" t="s">
        <v>162</v>
      </c>
      <c r="G41" s="187">
        <v>4</v>
      </c>
      <c r="H41" s="113"/>
      <c r="I41" s="113"/>
      <c r="J41" s="80"/>
      <c r="K41" s="80"/>
      <c r="L41" s="81"/>
      <c r="M41" s="5">
        <f t="shared" si="0"/>
        <v>0</v>
      </c>
      <c r="N41" s="99">
        <f t="shared" si="1"/>
        <v>0</v>
      </c>
      <c r="O41" s="54">
        <f t="shared" si="2"/>
        <v>0</v>
      </c>
      <c r="P41" s="54">
        <f t="shared" si="3"/>
        <v>0</v>
      </c>
      <c r="Q41" s="54">
        <f t="shared" si="4"/>
        <v>0</v>
      </c>
      <c r="R41" s="5">
        <f t="shared" si="5"/>
        <v>0</v>
      </c>
      <c r="T41" s="112"/>
    </row>
    <row r="42" spans="1:20" s="53" customFormat="1" ht="12.75">
      <c r="A42" s="66">
        <v>34</v>
      </c>
      <c r="B42" s="2"/>
      <c r="C42" s="183" t="s">
        <v>180</v>
      </c>
      <c r="D42" s="184" t="s">
        <v>214</v>
      </c>
      <c r="E42" s="185" t="s">
        <v>219</v>
      </c>
      <c r="F42" s="186" t="s">
        <v>162</v>
      </c>
      <c r="G42" s="187">
        <v>1</v>
      </c>
      <c r="H42" s="113"/>
      <c r="I42" s="113"/>
      <c r="J42" s="80"/>
      <c r="K42" s="80"/>
      <c r="L42" s="81"/>
      <c r="M42" s="5">
        <f t="shared" si="0"/>
        <v>0</v>
      </c>
      <c r="N42" s="99">
        <f t="shared" si="1"/>
        <v>0</v>
      </c>
      <c r="O42" s="54">
        <f t="shared" si="2"/>
        <v>0</v>
      </c>
      <c r="P42" s="54">
        <f t="shared" si="3"/>
        <v>0</v>
      </c>
      <c r="Q42" s="54">
        <f t="shared" si="4"/>
        <v>0</v>
      </c>
      <c r="R42" s="5">
        <f t="shared" si="5"/>
        <v>0</v>
      </c>
      <c r="T42" s="112"/>
    </row>
    <row r="43" spans="1:20" s="53" customFormat="1" ht="12.75">
      <c r="A43" s="66">
        <v>35</v>
      </c>
      <c r="B43" s="2"/>
      <c r="C43" s="183" t="s">
        <v>180</v>
      </c>
      <c r="D43" s="184" t="s">
        <v>215</v>
      </c>
      <c r="E43" s="185" t="s">
        <v>219</v>
      </c>
      <c r="F43" s="186" t="s">
        <v>162</v>
      </c>
      <c r="G43" s="187">
        <v>1</v>
      </c>
      <c r="H43" s="113"/>
      <c r="I43" s="113"/>
      <c r="J43" s="80"/>
      <c r="K43" s="80"/>
      <c r="L43" s="81"/>
      <c r="M43" s="5">
        <f t="shared" si="0"/>
        <v>0</v>
      </c>
      <c r="N43" s="99">
        <f t="shared" si="1"/>
        <v>0</v>
      </c>
      <c r="O43" s="54">
        <f t="shared" si="2"/>
        <v>0</v>
      </c>
      <c r="P43" s="54">
        <f t="shared" si="3"/>
        <v>0</v>
      </c>
      <c r="Q43" s="54">
        <f t="shared" si="4"/>
        <v>0</v>
      </c>
      <c r="R43" s="5">
        <f t="shared" si="5"/>
        <v>0</v>
      </c>
      <c r="T43" s="112"/>
    </row>
    <row r="44" spans="1:20" s="53" customFormat="1" ht="12.75">
      <c r="A44" s="66">
        <v>36</v>
      </c>
      <c r="B44" s="2"/>
      <c r="C44" s="183" t="s">
        <v>180</v>
      </c>
      <c r="D44" s="184" t="s">
        <v>196</v>
      </c>
      <c r="E44" s="185" t="s">
        <v>219</v>
      </c>
      <c r="F44" s="186" t="s">
        <v>162</v>
      </c>
      <c r="G44" s="187">
        <v>7</v>
      </c>
      <c r="H44" s="113"/>
      <c r="I44" s="113"/>
      <c r="J44" s="80"/>
      <c r="K44" s="80"/>
      <c r="L44" s="81"/>
      <c r="M44" s="5">
        <f t="shared" si="0"/>
        <v>0</v>
      </c>
      <c r="N44" s="99">
        <f t="shared" si="1"/>
        <v>0</v>
      </c>
      <c r="O44" s="54">
        <f t="shared" si="2"/>
        <v>0</v>
      </c>
      <c r="P44" s="54">
        <f t="shared" si="3"/>
        <v>0</v>
      </c>
      <c r="Q44" s="54">
        <f t="shared" si="4"/>
        <v>0</v>
      </c>
      <c r="R44" s="5">
        <f t="shared" si="5"/>
        <v>0</v>
      </c>
      <c r="T44" s="112"/>
    </row>
    <row r="45" spans="1:20" s="53" customFormat="1" ht="12.75">
      <c r="A45" s="66">
        <v>37</v>
      </c>
      <c r="B45" s="2"/>
      <c r="C45" s="183" t="s">
        <v>180</v>
      </c>
      <c r="D45" s="184" t="s">
        <v>197</v>
      </c>
      <c r="E45" s="185" t="s">
        <v>219</v>
      </c>
      <c r="F45" s="186" t="s">
        <v>162</v>
      </c>
      <c r="G45" s="187">
        <v>3</v>
      </c>
      <c r="H45" s="113"/>
      <c r="I45" s="113"/>
      <c r="J45" s="80"/>
      <c r="K45" s="80"/>
      <c r="L45" s="81"/>
      <c r="M45" s="5">
        <f t="shared" si="0"/>
        <v>0</v>
      </c>
      <c r="N45" s="99">
        <f t="shared" si="1"/>
        <v>0</v>
      </c>
      <c r="O45" s="54">
        <f t="shared" si="2"/>
        <v>0</v>
      </c>
      <c r="P45" s="54">
        <f t="shared" si="3"/>
        <v>0</v>
      </c>
      <c r="Q45" s="54">
        <f t="shared" si="4"/>
        <v>0</v>
      </c>
      <c r="R45" s="5">
        <f t="shared" si="5"/>
        <v>0</v>
      </c>
      <c r="T45" s="112"/>
    </row>
    <row r="46" spans="1:20" s="53" customFormat="1" ht="12.75">
      <c r="A46" s="66">
        <v>38</v>
      </c>
      <c r="B46" s="2"/>
      <c r="C46" s="183" t="s">
        <v>180</v>
      </c>
      <c r="D46" s="184" t="s">
        <v>216</v>
      </c>
      <c r="E46" s="185" t="s">
        <v>219</v>
      </c>
      <c r="F46" s="186" t="s">
        <v>162</v>
      </c>
      <c r="G46" s="187">
        <v>1</v>
      </c>
      <c r="H46" s="113"/>
      <c r="I46" s="113"/>
      <c r="J46" s="80"/>
      <c r="K46" s="80"/>
      <c r="L46" s="81"/>
      <c r="M46" s="5">
        <f t="shared" si="0"/>
        <v>0</v>
      </c>
      <c r="N46" s="99">
        <f t="shared" si="1"/>
        <v>0</v>
      </c>
      <c r="O46" s="54">
        <f t="shared" si="2"/>
        <v>0</v>
      </c>
      <c r="P46" s="54">
        <f t="shared" si="3"/>
        <v>0</v>
      </c>
      <c r="Q46" s="54">
        <f t="shared" si="4"/>
        <v>0</v>
      </c>
      <c r="R46" s="5">
        <f t="shared" si="5"/>
        <v>0</v>
      </c>
      <c r="T46" s="112"/>
    </row>
    <row r="47" spans="1:20" s="53" customFormat="1" ht="25.5">
      <c r="A47" s="66">
        <v>39</v>
      </c>
      <c r="B47" s="2"/>
      <c r="C47" s="183" t="s">
        <v>184</v>
      </c>
      <c r="D47" s="184" t="s">
        <v>217</v>
      </c>
      <c r="E47" s="185" t="s">
        <v>220</v>
      </c>
      <c r="F47" s="186" t="s">
        <v>222</v>
      </c>
      <c r="G47" s="187">
        <v>1</v>
      </c>
      <c r="H47" s="113"/>
      <c r="I47" s="113"/>
      <c r="J47" s="80"/>
      <c r="K47" s="80"/>
      <c r="L47" s="81"/>
      <c r="M47" s="5">
        <f t="shared" si="0"/>
        <v>0</v>
      </c>
      <c r="N47" s="99">
        <f t="shared" si="1"/>
        <v>0</v>
      </c>
      <c r="O47" s="54">
        <f t="shared" si="2"/>
        <v>0</v>
      </c>
      <c r="P47" s="54">
        <f t="shared" si="3"/>
        <v>0</v>
      </c>
      <c r="Q47" s="54">
        <f t="shared" si="4"/>
        <v>0</v>
      </c>
      <c r="R47" s="5">
        <f t="shared" si="5"/>
        <v>0</v>
      </c>
      <c r="T47" s="112"/>
    </row>
    <row r="48" spans="1:20" s="53" customFormat="1" ht="12.75">
      <c r="A48" s="66">
        <v>40</v>
      </c>
      <c r="B48" s="2"/>
      <c r="C48" s="183" t="s">
        <v>186</v>
      </c>
      <c r="D48" s="184"/>
      <c r="E48" s="185"/>
      <c r="F48" s="186" t="s">
        <v>222</v>
      </c>
      <c r="G48" s="187">
        <v>1</v>
      </c>
      <c r="H48" s="113"/>
      <c r="I48" s="113"/>
      <c r="J48" s="80"/>
      <c r="K48" s="80"/>
      <c r="L48" s="81"/>
      <c r="M48" s="5">
        <f t="shared" si="0"/>
        <v>0</v>
      </c>
      <c r="N48" s="99">
        <f t="shared" si="1"/>
        <v>0</v>
      </c>
      <c r="O48" s="54">
        <f t="shared" si="2"/>
        <v>0</v>
      </c>
      <c r="P48" s="54">
        <f t="shared" si="3"/>
        <v>0</v>
      </c>
      <c r="Q48" s="54">
        <f t="shared" si="4"/>
        <v>0</v>
      </c>
      <c r="R48" s="5">
        <f t="shared" si="5"/>
        <v>0</v>
      </c>
      <c r="T48" s="112"/>
    </row>
    <row r="49" spans="1:20" s="53" customFormat="1" ht="12.75">
      <c r="A49" s="66">
        <v>41</v>
      </c>
      <c r="B49" s="2"/>
      <c r="C49" s="119" t="s">
        <v>223</v>
      </c>
      <c r="D49" s="123"/>
      <c r="E49" s="124"/>
      <c r="F49" s="186" t="s">
        <v>222</v>
      </c>
      <c r="G49" s="79">
        <v>1</v>
      </c>
      <c r="H49" s="108"/>
      <c r="I49" s="108"/>
      <c r="J49" s="80"/>
      <c r="K49" s="80"/>
      <c r="L49" s="81"/>
      <c r="M49" s="5">
        <f t="shared" si="0"/>
        <v>0</v>
      </c>
      <c r="N49" s="99">
        <f t="shared" si="1"/>
        <v>0</v>
      </c>
      <c r="O49" s="54">
        <f t="shared" si="2"/>
        <v>0</v>
      </c>
      <c r="P49" s="54">
        <f t="shared" si="3"/>
        <v>0</v>
      </c>
      <c r="Q49" s="54">
        <f t="shared" si="4"/>
        <v>0</v>
      </c>
      <c r="R49" s="5">
        <f t="shared" si="5"/>
        <v>0</v>
      </c>
      <c r="T49" s="112"/>
    </row>
    <row r="50" spans="1:20" s="53" customFormat="1" ht="25.5">
      <c r="A50" s="66">
        <v>42</v>
      </c>
      <c r="B50" s="2"/>
      <c r="C50" s="183" t="s">
        <v>188</v>
      </c>
      <c r="D50" s="184" t="s">
        <v>211</v>
      </c>
      <c r="E50" s="185" t="s">
        <v>219</v>
      </c>
      <c r="F50" s="186" t="s">
        <v>222</v>
      </c>
      <c r="G50" s="187">
        <v>1</v>
      </c>
      <c r="H50" s="113"/>
      <c r="I50" s="113"/>
      <c r="J50" s="80"/>
      <c r="K50" s="80"/>
      <c r="L50" s="81"/>
      <c r="M50" s="5">
        <f t="shared" si="0"/>
        <v>0</v>
      </c>
      <c r="N50" s="99">
        <f t="shared" si="1"/>
        <v>0</v>
      </c>
      <c r="O50" s="54">
        <f t="shared" si="2"/>
        <v>0</v>
      </c>
      <c r="P50" s="54">
        <f t="shared" si="3"/>
        <v>0</v>
      </c>
      <c r="Q50" s="54">
        <f t="shared" si="4"/>
        <v>0</v>
      </c>
      <c r="R50" s="5">
        <f t="shared" si="5"/>
        <v>0</v>
      </c>
      <c r="T50" s="112"/>
    </row>
    <row r="51" spans="1:20" s="53" customFormat="1" ht="12.75">
      <c r="A51" s="66">
        <v>43</v>
      </c>
      <c r="B51" s="2"/>
      <c r="C51" s="183" t="s">
        <v>187</v>
      </c>
      <c r="D51" s="184" t="s">
        <v>224</v>
      </c>
      <c r="E51" s="185" t="s">
        <v>219</v>
      </c>
      <c r="F51" s="186" t="s">
        <v>162</v>
      </c>
      <c r="G51" s="187">
        <v>1</v>
      </c>
      <c r="H51" s="113"/>
      <c r="I51" s="113"/>
      <c r="J51" s="80"/>
      <c r="K51" s="80"/>
      <c r="L51" s="81"/>
      <c r="M51" s="5">
        <f t="shared" si="0"/>
        <v>0</v>
      </c>
      <c r="N51" s="99">
        <f t="shared" si="1"/>
        <v>0</v>
      </c>
      <c r="O51" s="54">
        <f t="shared" si="2"/>
        <v>0</v>
      </c>
      <c r="P51" s="54">
        <f t="shared" si="3"/>
        <v>0</v>
      </c>
      <c r="Q51" s="54">
        <f t="shared" si="4"/>
        <v>0</v>
      </c>
      <c r="R51" s="5">
        <f t="shared" si="5"/>
        <v>0</v>
      </c>
      <c r="T51" s="112"/>
    </row>
    <row r="52" spans="1:20" s="53" customFormat="1" ht="12.75">
      <c r="A52" s="66">
        <v>44</v>
      </c>
      <c r="B52" s="2"/>
      <c r="C52" s="183" t="s">
        <v>180</v>
      </c>
      <c r="D52" s="184" t="s">
        <v>213</v>
      </c>
      <c r="E52" s="185" t="s">
        <v>219</v>
      </c>
      <c r="F52" s="186" t="s">
        <v>162</v>
      </c>
      <c r="G52" s="187">
        <v>5</v>
      </c>
      <c r="H52" s="113"/>
      <c r="I52" s="113"/>
      <c r="J52" s="80"/>
      <c r="K52" s="80"/>
      <c r="L52" s="81"/>
      <c r="M52" s="5">
        <f t="shared" si="0"/>
        <v>0</v>
      </c>
      <c r="N52" s="99">
        <f t="shared" si="1"/>
        <v>0</v>
      </c>
      <c r="O52" s="54">
        <f t="shared" si="2"/>
        <v>0</v>
      </c>
      <c r="P52" s="54">
        <f t="shared" si="3"/>
        <v>0</v>
      </c>
      <c r="Q52" s="54">
        <f t="shared" si="4"/>
        <v>0</v>
      </c>
      <c r="R52" s="5">
        <f t="shared" si="5"/>
        <v>0</v>
      </c>
      <c r="T52" s="112"/>
    </row>
    <row r="53" spans="1:20" s="53" customFormat="1" ht="12.75">
      <c r="A53" s="66">
        <v>45</v>
      </c>
      <c r="B53" s="2"/>
      <c r="C53" s="183" t="s">
        <v>180</v>
      </c>
      <c r="D53" s="184" t="s">
        <v>214</v>
      </c>
      <c r="E53" s="185" t="s">
        <v>219</v>
      </c>
      <c r="F53" s="186" t="s">
        <v>162</v>
      </c>
      <c r="G53" s="187">
        <v>2</v>
      </c>
      <c r="H53" s="113"/>
      <c r="I53" s="113"/>
      <c r="J53" s="80"/>
      <c r="K53" s="80"/>
      <c r="L53" s="81"/>
      <c r="M53" s="5">
        <f t="shared" si="0"/>
        <v>0</v>
      </c>
      <c r="N53" s="99">
        <f t="shared" si="1"/>
        <v>0</v>
      </c>
      <c r="O53" s="54">
        <f t="shared" si="2"/>
        <v>0</v>
      </c>
      <c r="P53" s="54">
        <f t="shared" si="3"/>
        <v>0</v>
      </c>
      <c r="Q53" s="54">
        <f t="shared" si="4"/>
        <v>0</v>
      </c>
      <c r="R53" s="5">
        <f t="shared" si="5"/>
        <v>0</v>
      </c>
      <c r="T53" s="112"/>
    </row>
    <row r="54" spans="1:20" s="53" customFormat="1" ht="12.75">
      <c r="A54" s="66">
        <v>46</v>
      </c>
      <c r="B54" s="2"/>
      <c r="C54" s="183" t="s">
        <v>180</v>
      </c>
      <c r="D54" s="184" t="s">
        <v>196</v>
      </c>
      <c r="E54" s="185" t="s">
        <v>219</v>
      </c>
      <c r="F54" s="186" t="s">
        <v>162</v>
      </c>
      <c r="G54" s="187">
        <v>13</v>
      </c>
      <c r="H54" s="113"/>
      <c r="I54" s="113"/>
      <c r="J54" s="80"/>
      <c r="K54" s="80"/>
      <c r="L54" s="81"/>
      <c r="M54" s="5">
        <f t="shared" si="0"/>
        <v>0</v>
      </c>
      <c r="N54" s="99">
        <f t="shared" si="1"/>
        <v>0</v>
      </c>
      <c r="O54" s="54">
        <f t="shared" si="2"/>
        <v>0</v>
      </c>
      <c r="P54" s="54">
        <f t="shared" si="3"/>
        <v>0</v>
      </c>
      <c r="Q54" s="54">
        <f t="shared" si="4"/>
        <v>0</v>
      </c>
      <c r="R54" s="5">
        <f t="shared" si="5"/>
        <v>0</v>
      </c>
      <c r="T54" s="112"/>
    </row>
    <row r="55" spans="1:20" s="53" customFormat="1" ht="12.75">
      <c r="A55" s="66">
        <v>47</v>
      </c>
      <c r="B55" s="2"/>
      <c r="C55" s="183" t="s">
        <v>180</v>
      </c>
      <c r="D55" s="184" t="s">
        <v>197</v>
      </c>
      <c r="E55" s="185" t="s">
        <v>219</v>
      </c>
      <c r="F55" s="186" t="s">
        <v>162</v>
      </c>
      <c r="G55" s="187">
        <v>3</v>
      </c>
      <c r="H55" s="113"/>
      <c r="I55" s="113"/>
      <c r="J55" s="80"/>
      <c r="K55" s="80"/>
      <c r="L55" s="81"/>
      <c r="M55" s="5">
        <f t="shared" si="0"/>
        <v>0</v>
      </c>
      <c r="N55" s="99">
        <f t="shared" si="1"/>
        <v>0</v>
      </c>
      <c r="O55" s="54">
        <f t="shared" si="2"/>
        <v>0</v>
      </c>
      <c r="P55" s="54">
        <f t="shared" si="3"/>
        <v>0</v>
      </c>
      <c r="Q55" s="54">
        <f t="shared" si="4"/>
        <v>0</v>
      </c>
      <c r="R55" s="5">
        <f t="shared" si="5"/>
        <v>0</v>
      </c>
      <c r="T55" s="112"/>
    </row>
    <row r="56" spans="1:20" s="53" customFormat="1" ht="25.5">
      <c r="A56" s="66">
        <v>48</v>
      </c>
      <c r="B56" s="2"/>
      <c r="C56" s="183" t="s">
        <v>233</v>
      </c>
      <c r="D56" s="184" t="s">
        <v>225</v>
      </c>
      <c r="E56" s="185" t="s">
        <v>219</v>
      </c>
      <c r="F56" s="186" t="s">
        <v>162</v>
      </c>
      <c r="G56" s="187">
        <v>1</v>
      </c>
      <c r="H56" s="113"/>
      <c r="I56" s="113"/>
      <c r="J56" s="80"/>
      <c r="K56" s="80"/>
      <c r="L56" s="81"/>
      <c r="M56" s="5">
        <f t="shared" si="0"/>
        <v>0</v>
      </c>
      <c r="N56" s="99">
        <f t="shared" si="1"/>
        <v>0</v>
      </c>
      <c r="O56" s="54">
        <f t="shared" si="2"/>
        <v>0</v>
      </c>
      <c r="P56" s="54">
        <f t="shared" si="3"/>
        <v>0</v>
      </c>
      <c r="Q56" s="54">
        <f t="shared" si="4"/>
        <v>0</v>
      </c>
      <c r="R56" s="5">
        <f t="shared" si="5"/>
        <v>0</v>
      </c>
      <c r="T56" s="112"/>
    </row>
    <row r="57" spans="1:20" s="53" customFormat="1" ht="25.5">
      <c r="A57" s="66">
        <v>49</v>
      </c>
      <c r="B57" s="2"/>
      <c r="C57" s="183" t="s">
        <v>233</v>
      </c>
      <c r="D57" s="184" t="s">
        <v>226</v>
      </c>
      <c r="E57" s="185" t="s">
        <v>219</v>
      </c>
      <c r="F57" s="186" t="s">
        <v>162</v>
      </c>
      <c r="G57" s="187">
        <v>1</v>
      </c>
      <c r="H57" s="113"/>
      <c r="I57" s="113"/>
      <c r="J57" s="80"/>
      <c r="K57" s="80"/>
      <c r="L57" s="81"/>
      <c r="M57" s="5">
        <f t="shared" si="0"/>
        <v>0</v>
      </c>
      <c r="N57" s="99">
        <f t="shared" si="1"/>
        <v>0</v>
      </c>
      <c r="O57" s="54">
        <f t="shared" si="2"/>
        <v>0</v>
      </c>
      <c r="P57" s="54">
        <f t="shared" si="3"/>
        <v>0</v>
      </c>
      <c r="Q57" s="54">
        <f t="shared" si="4"/>
        <v>0</v>
      </c>
      <c r="R57" s="5">
        <f t="shared" si="5"/>
        <v>0</v>
      </c>
      <c r="T57" s="112"/>
    </row>
    <row r="58" spans="1:20" s="53" customFormat="1" ht="25.5">
      <c r="A58" s="66">
        <v>50</v>
      </c>
      <c r="B58" s="2"/>
      <c r="C58" s="183" t="s">
        <v>184</v>
      </c>
      <c r="D58" s="184" t="s">
        <v>217</v>
      </c>
      <c r="E58" s="185" t="s">
        <v>220</v>
      </c>
      <c r="F58" s="186" t="s">
        <v>222</v>
      </c>
      <c r="G58" s="187">
        <v>1</v>
      </c>
      <c r="H58" s="113"/>
      <c r="I58" s="113"/>
      <c r="J58" s="80"/>
      <c r="K58" s="80"/>
      <c r="L58" s="81"/>
      <c r="M58" s="5">
        <f t="shared" si="0"/>
        <v>0</v>
      </c>
      <c r="N58" s="99">
        <f t="shared" si="1"/>
        <v>0</v>
      </c>
      <c r="O58" s="54">
        <f t="shared" si="2"/>
        <v>0</v>
      </c>
      <c r="P58" s="54">
        <f t="shared" si="3"/>
        <v>0</v>
      </c>
      <c r="Q58" s="54">
        <f t="shared" si="4"/>
        <v>0</v>
      </c>
      <c r="R58" s="5">
        <f t="shared" si="5"/>
        <v>0</v>
      </c>
      <c r="T58" s="112"/>
    </row>
    <row r="59" spans="1:20" s="53" customFormat="1" ht="12.75">
      <c r="A59" s="66">
        <v>51</v>
      </c>
      <c r="B59" s="2"/>
      <c r="C59" s="183" t="s">
        <v>186</v>
      </c>
      <c r="D59" s="184"/>
      <c r="E59" s="185"/>
      <c r="F59" s="186" t="s">
        <v>222</v>
      </c>
      <c r="G59" s="187">
        <v>1</v>
      </c>
      <c r="H59" s="113"/>
      <c r="I59" s="113"/>
      <c r="J59" s="80"/>
      <c r="K59" s="80"/>
      <c r="L59" s="81"/>
      <c r="M59" s="5">
        <f t="shared" si="0"/>
        <v>0</v>
      </c>
      <c r="N59" s="99">
        <f t="shared" si="1"/>
        <v>0</v>
      </c>
      <c r="O59" s="54">
        <f t="shared" si="2"/>
        <v>0</v>
      </c>
      <c r="P59" s="54">
        <f t="shared" si="3"/>
        <v>0</v>
      </c>
      <c r="Q59" s="54">
        <f t="shared" si="4"/>
        <v>0</v>
      </c>
      <c r="R59" s="5">
        <f t="shared" si="5"/>
        <v>0</v>
      </c>
      <c r="T59" s="112"/>
    </row>
    <row r="60" spans="1:20" s="53" customFormat="1" ht="12.75">
      <c r="A60" s="66">
        <v>52</v>
      </c>
      <c r="B60" s="2"/>
      <c r="C60" s="119" t="s">
        <v>227</v>
      </c>
      <c r="D60" s="123"/>
      <c r="E60" s="124"/>
      <c r="F60" s="186" t="s">
        <v>222</v>
      </c>
      <c r="G60" s="79">
        <v>1</v>
      </c>
      <c r="H60" s="108"/>
      <c r="I60" s="108"/>
      <c r="J60" s="80"/>
      <c r="K60" s="80"/>
      <c r="L60" s="81"/>
      <c r="M60" s="5">
        <f t="shared" si="0"/>
        <v>0</v>
      </c>
      <c r="N60" s="99">
        <f t="shared" si="1"/>
        <v>0</v>
      </c>
      <c r="O60" s="54">
        <f t="shared" si="2"/>
        <v>0</v>
      </c>
      <c r="P60" s="54">
        <f t="shared" si="3"/>
        <v>0</v>
      </c>
      <c r="Q60" s="54">
        <f t="shared" si="4"/>
        <v>0</v>
      </c>
      <c r="R60" s="5">
        <f t="shared" si="5"/>
        <v>0</v>
      </c>
      <c r="T60" s="112"/>
    </row>
    <row r="61" spans="1:20" s="53" customFormat="1" ht="25.5">
      <c r="A61" s="66">
        <v>53</v>
      </c>
      <c r="B61" s="2"/>
      <c r="C61" s="183" t="s">
        <v>188</v>
      </c>
      <c r="D61" s="184" t="s">
        <v>228</v>
      </c>
      <c r="E61" s="185" t="s">
        <v>219</v>
      </c>
      <c r="F61" s="186" t="s">
        <v>222</v>
      </c>
      <c r="G61" s="187">
        <v>1</v>
      </c>
      <c r="H61" s="113"/>
      <c r="I61" s="113"/>
      <c r="J61" s="80"/>
      <c r="K61" s="80"/>
      <c r="L61" s="81"/>
      <c r="M61" s="5">
        <f t="shared" si="0"/>
        <v>0</v>
      </c>
      <c r="N61" s="99">
        <f t="shared" si="1"/>
        <v>0</v>
      </c>
      <c r="O61" s="54">
        <f t="shared" si="2"/>
        <v>0</v>
      </c>
      <c r="P61" s="54">
        <f t="shared" si="3"/>
        <v>0</v>
      </c>
      <c r="Q61" s="54">
        <f t="shared" si="4"/>
        <v>0</v>
      </c>
      <c r="R61" s="5">
        <f t="shared" si="5"/>
        <v>0</v>
      </c>
      <c r="T61" s="112"/>
    </row>
    <row r="62" spans="1:20" s="53" customFormat="1" ht="12.75">
      <c r="A62" s="66">
        <v>54</v>
      </c>
      <c r="B62" s="2"/>
      <c r="C62" s="183" t="s">
        <v>187</v>
      </c>
      <c r="D62" s="184" t="s">
        <v>224</v>
      </c>
      <c r="E62" s="185" t="s">
        <v>219</v>
      </c>
      <c r="F62" s="186" t="s">
        <v>162</v>
      </c>
      <c r="G62" s="187">
        <v>1</v>
      </c>
      <c r="H62" s="113"/>
      <c r="I62" s="113"/>
      <c r="J62" s="80"/>
      <c r="K62" s="80"/>
      <c r="L62" s="81"/>
      <c r="M62" s="5">
        <f t="shared" si="0"/>
        <v>0</v>
      </c>
      <c r="N62" s="99">
        <f t="shared" si="1"/>
        <v>0</v>
      </c>
      <c r="O62" s="54">
        <f t="shared" si="2"/>
        <v>0</v>
      </c>
      <c r="P62" s="54">
        <f t="shared" si="3"/>
        <v>0</v>
      </c>
      <c r="Q62" s="54">
        <f t="shared" si="4"/>
        <v>0</v>
      </c>
      <c r="R62" s="5">
        <f t="shared" si="5"/>
        <v>0</v>
      </c>
      <c r="T62" s="112"/>
    </row>
    <row r="63" spans="1:20" s="53" customFormat="1" ht="12.75">
      <c r="A63" s="66">
        <v>55</v>
      </c>
      <c r="B63" s="2"/>
      <c r="C63" s="183" t="s">
        <v>180</v>
      </c>
      <c r="D63" s="184" t="s">
        <v>213</v>
      </c>
      <c r="E63" s="185" t="s">
        <v>219</v>
      </c>
      <c r="F63" s="186" t="s">
        <v>162</v>
      </c>
      <c r="G63" s="187">
        <v>5</v>
      </c>
      <c r="H63" s="113"/>
      <c r="I63" s="113"/>
      <c r="J63" s="80"/>
      <c r="K63" s="80"/>
      <c r="L63" s="81"/>
      <c r="M63" s="5">
        <f t="shared" si="0"/>
        <v>0</v>
      </c>
      <c r="N63" s="99">
        <f t="shared" si="1"/>
        <v>0</v>
      </c>
      <c r="O63" s="54">
        <f t="shared" si="2"/>
        <v>0</v>
      </c>
      <c r="P63" s="54">
        <f t="shared" si="3"/>
        <v>0</v>
      </c>
      <c r="Q63" s="54">
        <f t="shared" si="4"/>
        <v>0</v>
      </c>
      <c r="R63" s="5">
        <f t="shared" si="5"/>
        <v>0</v>
      </c>
      <c r="T63" s="112"/>
    </row>
    <row r="64" spans="1:20" s="53" customFormat="1" ht="12.75">
      <c r="A64" s="66">
        <v>56</v>
      </c>
      <c r="B64" s="2"/>
      <c r="C64" s="183" t="s">
        <v>180</v>
      </c>
      <c r="D64" s="184" t="s">
        <v>214</v>
      </c>
      <c r="E64" s="185" t="s">
        <v>219</v>
      </c>
      <c r="F64" s="186" t="s">
        <v>162</v>
      </c>
      <c r="G64" s="187">
        <v>1</v>
      </c>
      <c r="H64" s="113"/>
      <c r="I64" s="113"/>
      <c r="J64" s="80"/>
      <c r="K64" s="80"/>
      <c r="L64" s="81"/>
      <c r="M64" s="5">
        <f t="shared" si="0"/>
        <v>0</v>
      </c>
      <c r="N64" s="99">
        <f t="shared" si="1"/>
        <v>0</v>
      </c>
      <c r="O64" s="54">
        <f t="shared" si="2"/>
        <v>0</v>
      </c>
      <c r="P64" s="54">
        <f t="shared" si="3"/>
        <v>0</v>
      </c>
      <c r="Q64" s="54">
        <f t="shared" si="4"/>
        <v>0</v>
      </c>
      <c r="R64" s="5">
        <f t="shared" si="5"/>
        <v>0</v>
      </c>
      <c r="T64" s="112"/>
    </row>
    <row r="65" spans="1:20" s="53" customFormat="1" ht="12.75">
      <c r="A65" s="66">
        <v>57</v>
      </c>
      <c r="B65" s="2"/>
      <c r="C65" s="183" t="s">
        <v>180</v>
      </c>
      <c r="D65" s="184" t="s">
        <v>196</v>
      </c>
      <c r="E65" s="185" t="s">
        <v>219</v>
      </c>
      <c r="F65" s="186" t="s">
        <v>162</v>
      </c>
      <c r="G65" s="187">
        <v>6</v>
      </c>
      <c r="H65" s="113"/>
      <c r="I65" s="113"/>
      <c r="J65" s="80"/>
      <c r="K65" s="80"/>
      <c r="L65" s="81"/>
      <c r="M65" s="5">
        <f t="shared" si="0"/>
        <v>0</v>
      </c>
      <c r="N65" s="99">
        <f t="shared" si="1"/>
        <v>0</v>
      </c>
      <c r="O65" s="54">
        <f t="shared" si="2"/>
        <v>0</v>
      </c>
      <c r="P65" s="54">
        <f t="shared" si="3"/>
        <v>0</v>
      </c>
      <c r="Q65" s="54">
        <f t="shared" si="4"/>
        <v>0</v>
      </c>
      <c r="R65" s="5">
        <f t="shared" si="5"/>
        <v>0</v>
      </c>
      <c r="T65" s="112"/>
    </row>
    <row r="66" spans="1:20" s="53" customFormat="1" ht="25.5">
      <c r="A66" s="66">
        <v>58</v>
      </c>
      <c r="B66" s="2"/>
      <c r="C66" s="183" t="s">
        <v>233</v>
      </c>
      <c r="D66" s="184" t="s">
        <v>225</v>
      </c>
      <c r="E66" s="185" t="s">
        <v>219</v>
      </c>
      <c r="F66" s="186" t="s">
        <v>162</v>
      </c>
      <c r="G66" s="187">
        <v>1</v>
      </c>
      <c r="H66" s="113"/>
      <c r="I66" s="113"/>
      <c r="J66" s="80"/>
      <c r="K66" s="80"/>
      <c r="L66" s="81"/>
      <c r="M66" s="5">
        <f t="shared" si="0"/>
        <v>0</v>
      </c>
      <c r="N66" s="99">
        <f t="shared" si="1"/>
        <v>0</v>
      </c>
      <c r="O66" s="54">
        <f t="shared" si="2"/>
        <v>0</v>
      </c>
      <c r="P66" s="54">
        <f t="shared" si="3"/>
        <v>0</v>
      </c>
      <c r="Q66" s="54">
        <f t="shared" si="4"/>
        <v>0</v>
      </c>
      <c r="R66" s="5">
        <f t="shared" si="5"/>
        <v>0</v>
      </c>
      <c r="T66" s="112"/>
    </row>
    <row r="67" spans="1:20" s="53" customFormat="1" ht="25.5">
      <c r="A67" s="66">
        <v>59</v>
      </c>
      <c r="B67" s="2"/>
      <c r="C67" s="183" t="s">
        <v>184</v>
      </c>
      <c r="D67" s="184" t="s">
        <v>217</v>
      </c>
      <c r="E67" s="185" t="s">
        <v>220</v>
      </c>
      <c r="F67" s="186" t="s">
        <v>222</v>
      </c>
      <c r="G67" s="187">
        <v>1</v>
      </c>
      <c r="H67" s="113"/>
      <c r="I67" s="113"/>
      <c r="J67" s="80"/>
      <c r="K67" s="80"/>
      <c r="L67" s="81"/>
      <c r="M67" s="5">
        <f t="shared" si="0"/>
        <v>0</v>
      </c>
      <c r="N67" s="99">
        <f t="shared" si="1"/>
        <v>0</v>
      </c>
      <c r="O67" s="54">
        <f t="shared" si="2"/>
        <v>0</v>
      </c>
      <c r="P67" s="54">
        <f t="shared" si="3"/>
        <v>0</v>
      </c>
      <c r="Q67" s="54">
        <f t="shared" si="4"/>
        <v>0</v>
      </c>
      <c r="R67" s="5">
        <f t="shared" si="5"/>
        <v>0</v>
      </c>
      <c r="T67" s="112"/>
    </row>
    <row r="68" spans="1:20" s="53" customFormat="1" ht="12.75">
      <c r="A68" s="66">
        <v>60</v>
      </c>
      <c r="B68" s="2"/>
      <c r="C68" s="183" t="s">
        <v>186</v>
      </c>
      <c r="D68" s="184"/>
      <c r="E68" s="185"/>
      <c r="F68" s="186" t="s">
        <v>222</v>
      </c>
      <c r="G68" s="187">
        <v>1</v>
      </c>
      <c r="H68" s="113"/>
      <c r="I68" s="113"/>
      <c r="J68" s="80"/>
      <c r="K68" s="80"/>
      <c r="L68" s="81"/>
      <c r="M68" s="5">
        <f t="shared" si="0"/>
        <v>0</v>
      </c>
      <c r="N68" s="99">
        <f t="shared" si="1"/>
        <v>0</v>
      </c>
      <c r="O68" s="54">
        <f t="shared" si="2"/>
        <v>0</v>
      </c>
      <c r="P68" s="54">
        <f t="shared" si="3"/>
        <v>0</v>
      </c>
      <c r="Q68" s="54">
        <f t="shared" si="4"/>
        <v>0</v>
      </c>
      <c r="R68" s="5">
        <f t="shared" si="5"/>
        <v>0</v>
      </c>
      <c r="T68" s="112"/>
    </row>
    <row r="69" spans="1:20" s="53" customFormat="1" ht="12.75">
      <c r="A69" s="66">
        <v>61</v>
      </c>
      <c r="B69" s="2"/>
      <c r="C69" s="119" t="s">
        <v>229</v>
      </c>
      <c r="D69" s="123"/>
      <c r="E69" s="124"/>
      <c r="F69" s="186" t="s">
        <v>222</v>
      </c>
      <c r="G69" s="79">
        <v>1</v>
      </c>
      <c r="H69" s="108"/>
      <c r="I69" s="108"/>
      <c r="J69" s="80"/>
      <c r="K69" s="80"/>
      <c r="L69" s="81"/>
      <c r="M69" s="5">
        <f t="shared" si="0"/>
        <v>0</v>
      </c>
      <c r="N69" s="99">
        <f t="shared" si="1"/>
        <v>0</v>
      </c>
      <c r="O69" s="54">
        <f t="shared" si="2"/>
        <v>0</v>
      </c>
      <c r="P69" s="54">
        <f t="shared" si="3"/>
        <v>0</v>
      </c>
      <c r="Q69" s="54">
        <f t="shared" si="4"/>
        <v>0</v>
      </c>
      <c r="R69" s="5">
        <f t="shared" si="5"/>
        <v>0</v>
      </c>
      <c r="T69" s="112"/>
    </row>
    <row r="70" spans="1:20" s="53" customFormat="1" ht="25.5">
      <c r="A70" s="66">
        <v>62</v>
      </c>
      <c r="B70" s="2"/>
      <c r="C70" s="183" t="s">
        <v>188</v>
      </c>
      <c r="D70" s="184" t="s">
        <v>228</v>
      </c>
      <c r="E70" s="185" t="s">
        <v>219</v>
      </c>
      <c r="F70" s="186" t="s">
        <v>222</v>
      </c>
      <c r="G70" s="187">
        <v>1</v>
      </c>
      <c r="H70" s="113"/>
      <c r="I70" s="113"/>
      <c r="J70" s="80"/>
      <c r="K70" s="80"/>
      <c r="L70" s="81"/>
      <c r="M70" s="5">
        <f t="shared" si="0"/>
        <v>0</v>
      </c>
      <c r="N70" s="99">
        <f t="shared" si="1"/>
        <v>0</v>
      </c>
      <c r="O70" s="54">
        <f t="shared" si="2"/>
        <v>0</v>
      </c>
      <c r="P70" s="54">
        <f t="shared" si="3"/>
        <v>0</v>
      </c>
      <c r="Q70" s="54">
        <f t="shared" si="4"/>
        <v>0</v>
      </c>
      <c r="R70" s="5">
        <f t="shared" si="5"/>
        <v>0</v>
      </c>
      <c r="T70" s="112"/>
    </row>
    <row r="71" spans="1:20" s="53" customFormat="1" ht="12.75">
      <c r="A71" s="66">
        <v>63</v>
      </c>
      <c r="B71" s="2"/>
      <c r="C71" s="183" t="s">
        <v>187</v>
      </c>
      <c r="D71" s="184" t="s">
        <v>224</v>
      </c>
      <c r="E71" s="185" t="s">
        <v>219</v>
      </c>
      <c r="F71" s="186" t="s">
        <v>162</v>
      </c>
      <c r="G71" s="187">
        <v>1</v>
      </c>
      <c r="H71" s="113"/>
      <c r="I71" s="113"/>
      <c r="J71" s="80"/>
      <c r="K71" s="80"/>
      <c r="L71" s="81"/>
      <c r="M71" s="5">
        <f t="shared" si="0"/>
        <v>0</v>
      </c>
      <c r="N71" s="99">
        <f t="shared" si="1"/>
        <v>0</v>
      </c>
      <c r="O71" s="54">
        <f t="shared" si="2"/>
        <v>0</v>
      </c>
      <c r="P71" s="54">
        <f t="shared" si="3"/>
        <v>0</v>
      </c>
      <c r="Q71" s="54">
        <f t="shared" si="4"/>
        <v>0</v>
      </c>
      <c r="R71" s="5">
        <f t="shared" si="5"/>
        <v>0</v>
      </c>
      <c r="T71" s="112"/>
    </row>
    <row r="72" spans="1:20" s="53" customFormat="1" ht="12.75">
      <c r="A72" s="66">
        <v>64</v>
      </c>
      <c r="B72" s="2"/>
      <c r="C72" s="183" t="s">
        <v>180</v>
      </c>
      <c r="D72" s="184" t="s">
        <v>213</v>
      </c>
      <c r="E72" s="185" t="s">
        <v>219</v>
      </c>
      <c r="F72" s="186" t="s">
        <v>162</v>
      </c>
      <c r="G72" s="187">
        <v>2</v>
      </c>
      <c r="H72" s="113"/>
      <c r="I72" s="113"/>
      <c r="J72" s="80"/>
      <c r="K72" s="80"/>
      <c r="L72" s="81"/>
      <c r="M72" s="5">
        <f t="shared" si="0"/>
        <v>0</v>
      </c>
      <c r="N72" s="99">
        <f t="shared" si="1"/>
        <v>0</v>
      </c>
      <c r="O72" s="54">
        <f t="shared" si="2"/>
        <v>0</v>
      </c>
      <c r="P72" s="54">
        <f t="shared" si="3"/>
        <v>0</v>
      </c>
      <c r="Q72" s="54">
        <f t="shared" si="4"/>
        <v>0</v>
      </c>
      <c r="R72" s="5">
        <f t="shared" si="5"/>
        <v>0</v>
      </c>
      <c r="T72" s="112"/>
    </row>
    <row r="73" spans="1:20" s="53" customFormat="1" ht="12.75">
      <c r="A73" s="66">
        <v>65</v>
      </c>
      <c r="B73" s="2"/>
      <c r="C73" s="183" t="s">
        <v>180</v>
      </c>
      <c r="D73" s="184" t="s">
        <v>214</v>
      </c>
      <c r="E73" s="185" t="s">
        <v>219</v>
      </c>
      <c r="F73" s="186" t="s">
        <v>162</v>
      </c>
      <c r="G73" s="187">
        <v>1</v>
      </c>
      <c r="H73" s="113"/>
      <c r="I73" s="113"/>
      <c r="J73" s="80"/>
      <c r="K73" s="80"/>
      <c r="L73" s="81"/>
      <c r="M73" s="5">
        <f t="shared" si="0"/>
        <v>0</v>
      </c>
      <c r="N73" s="99">
        <f t="shared" si="1"/>
        <v>0</v>
      </c>
      <c r="O73" s="54">
        <f t="shared" si="2"/>
        <v>0</v>
      </c>
      <c r="P73" s="54">
        <f t="shared" si="3"/>
        <v>0</v>
      </c>
      <c r="Q73" s="54">
        <f t="shared" si="4"/>
        <v>0</v>
      </c>
      <c r="R73" s="5">
        <f t="shared" si="5"/>
        <v>0</v>
      </c>
      <c r="T73" s="112"/>
    </row>
    <row r="74" spans="1:20" s="53" customFormat="1" ht="12.75">
      <c r="A74" s="66">
        <v>66</v>
      </c>
      <c r="B74" s="2"/>
      <c r="C74" s="183" t="s">
        <v>180</v>
      </c>
      <c r="D74" s="184" t="s">
        <v>196</v>
      </c>
      <c r="E74" s="185" t="s">
        <v>219</v>
      </c>
      <c r="F74" s="186" t="s">
        <v>162</v>
      </c>
      <c r="G74" s="187">
        <v>3</v>
      </c>
      <c r="H74" s="113"/>
      <c r="I74" s="113"/>
      <c r="J74" s="80"/>
      <c r="K74" s="80"/>
      <c r="L74" s="81"/>
      <c r="M74" s="5">
        <f t="shared" si="0"/>
        <v>0</v>
      </c>
      <c r="N74" s="99">
        <f t="shared" si="1"/>
        <v>0</v>
      </c>
      <c r="O74" s="54">
        <f t="shared" si="2"/>
        <v>0</v>
      </c>
      <c r="P74" s="54">
        <f t="shared" si="3"/>
        <v>0</v>
      </c>
      <c r="Q74" s="54">
        <f t="shared" si="4"/>
        <v>0</v>
      </c>
      <c r="R74" s="5">
        <f t="shared" si="5"/>
        <v>0</v>
      </c>
      <c r="T74" s="112"/>
    </row>
    <row r="75" spans="1:20" s="53" customFormat="1" ht="25.5">
      <c r="A75" s="66">
        <v>67</v>
      </c>
      <c r="B75" s="2"/>
      <c r="C75" s="183" t="s">
        <v>233</v>
      </c>
      <c r="D75" s="184" t="s">
        <v>225</v>
      </c>
      <c r="E75" s="185" t="s">
        <v>219</v>
      </c>
      <c r="F75" s="186" t="s">
        <v>162</v>
      </c>
      <c r="G75" s="187">
        <v>1</v>
      </c>
      <c r="H75" s="113"/>
      <c r="I75" s="113"/>
      <c r="J75" s="80"/>
      <c r="K75" s="80"/>
      <c r="L75" s="81"/>
      <c r="M75" s="5">
        <f aca="true" t="shared" si="6" ref="M75:M138">ROUND(J75+K75+L75,2)</f>
        <v>0</v>
      </c>
      <c r="N75" s="99">
        <f aca="true" t="shared" si="7" ref="N75:N138">ROUND(H75*G75,2)</f>
        <v>0</v>
      </c>
      <c r="O75" s="54">
        <f aca="true" t="shared" si="8" ref="O75:O138">ROUND(J75*G75,2)</f>
        <v>0</v>
      </c>
      <c r="P75" s="54">
        <f aca="true" t="shared" si="9" ref="P75:P138">ROUND(K75*G75,2)</f>
        <v>0</v>
      </c>
      <c r="Q75" s="54">
        <f aca="true" t="shared" si="10" ref="Q75:Q138">ROUND(L75*G75,2)</f>
        <v>0</v>
      </c>
      <c r="R75" s="5">
        <f aca="true" t="shared" si="11" ref="R75:R138">ROUND(O75+P75+Q75,2)</f>
        <v>0</v>
      </c>
      <c r="T75" s="112"/>
    </row>
    <row r="76" spans="1:20" s="53" customFormat="1" ht="25.5">
      <c r="A76" s="66">
        <v>68</v>
      </c>
      <c r="B76" s="2"/>
      <c r="C76" s="183" t="s">
        <v>184</v>
      </c>
      <c r="D76" s="184" t="s">
        <v>217</v>
      </c>
      <c r="E76" s="185" t="s">
        <v>220</v>
      </c>
      <c r="F76" s="186" t="s">
        <v>222</v>
      </c>
      <c r="G76" s="187">
        <v>1</v>
      </c>
      <c r="H76" s="113"/>
      <c r="I76" s="113"/>
      <c r="J76" s="80"/>
      <c r="K76" s="80"/>
      <c r="L76" s="81"/>
      <c r="M76" s="5">
        <f t="shared" si="6"/>
        <v>0</v>
      </c>
      <c r="N76" s="99">
        <f t="shared" si="7"/>
        <v>0</v>
      </c>
      <c r="O76" s="54">
        <f t="shared" si="8"/>
        <v>0</v>
      </c>
      <c r="P76" s="54">
        <f t="shared" si="9"/>
        <v>0</v>
      </c>
      <c r="Q76" s="54">
        <f t="shared" si="10"/>
        <v>0</v>
      </c>
      <c r="R76" s="5">
        <f t="shared" si="11"/>
        <v>0</v>
      </c>
      <c r="T76" s="112"/>
    </row>
    <row r="77" spans="1:20" s="53" customFormat="1" ht="12.75">
      <c r="A77" s="66">
        <v>69</v>
      </c>
      <c r="B77" s="2"/>
      <c r="C77" s="183" t="s">
        <v>186</v>
      </c>
      <c r="D77" s="184"/>
      <c r="E77" s="185"/>
      <c r="F77" s="186" t="s">
        <v>222</v>
      </c>
      <c r="G77" s="187">
        <v>1</v>
      </c>
      <c r="H77" s="113"/>
      <c r="I77" s="113"/>
      <c r="J77" s="80"/>
      <c r="K77" s="80"/>
      <c r="L77" s="81"/>
      <c r="M77" s="5">
        <f t="shared" si="6"/>
        <v>0</v>
      </c>
      <c r="N77" s="99">
        <f t="shared" si="7"/>
        <v>0</v>
      </c>
      <c r="O77" s="54">
        <f t="shared" si="8"/>
        <v>0</v>
      </c>
      <c r="P77" s="54">
        <f t="shared" si="9"/>
        <v>0</v>
      </c>
      <c r="Q77" s="54">
        <f t="shared" si="10"/>
        <v>0</v>
      </c>
      <c r="R77" s="5">
        <f t="shared" si="11"/>
        <v>0</v>
      </c>
      <c r="T77" s="112"/>
    </row>
    <row r="78" spans="1:20" s="53" customFormat="1" ht="12.75">
      <c r="A78" s="66">
        <v>70</v>
      </c>
      <c r="B78" s="2"/>
      <c r="C78" s="119" t="s">
        <v>230</v>
      </c>
      <c r="D78" s="123"/>
      <c r="E78" s="124"/>
      <c r="F78" s="186" t="s">
        <v>222</v>
      </c>
      <c r="G78" s="79">
        <v>1</v>
      </c>
      <c r="H78" s="108"/>
      <c r="I78" s="108"/>
      <c r="J78" s="80"/>
      <c r="K78" s="80"/>
      <c r="L78" s="81"/>
      <c r="M78" s="5">
        <f t="shared" si="6"/>
        <v>0</v>
      </c>
      <c r="N78" s="99">
        <f t="shared" si="7"/>
        <v>0</v>
      </c>
      <c r="O78" s="54">
        <f t="shared" si="8"/>
        <v>0</v>
      </c>
      <c r="P78" s="54">
        <f t="shared" si="9"/>
        <v>0</v>
      </c>
      <c r="Q78" s="54">
        <f t="shared" si="10"/>
        <v>0</v>
      </c>
      <c r="R78" s="5">
        <f t="shared" si="11"/>
        <v>0</v>
      </c>
      <c r="T78" s="112"/>
    </row>
    <row r="79" spans="1:20" s="53" customFormat="1" ht="25.5">
      <c r="A79" s="66">
        <v>71</v>
      </c>
      <c r="B79" s="2"/>
      <c r="C79" s="183" t="s">
        <v>188</v>
      </c>
      <c r="D79" s="184" t="s">
        <v>211</v>
      </c>
      <c r="E79" s="185" t="s">
        <v>219</v>
      </c>
      <c r="F79" s="186" t="s">
        <v>222</v>
      </c>
      <c r="G79" s="187">
        <v>1</v>
      </c>
      <c r="H79" s="113"/>
      <c r="I79" s="113"/>
      <c r="J79" s="80"/>
      <c r="K79" s="80"/>
      <c r="L79" s="81"/>
      <c r="M79" s="5">
        <f t="shared" si="6"/>
        <v>0</v>
      </c>
      <c r="N79" s="99">
        <f t="shared" si="7"/>
        <v>0</v>
      </c>
      <c r="O79" s="54">
        <f t="shared" si="8"/>
        <v>0</v>
      </c>
      <c r="P79" s="54">
        <f t="shared" si="9"/>
        <v>0</v>
      </c>
      <c r="Q79" s="54">
        <f t="shared" si="10"/>
        <v>0</v>
      </c>
      <c r="R79" s="5">
        <f t="shared" si="11"/>
        <v>0</v>
      </c>
      <c r="T79" s="112"/>
    </row>
    <row r="80" spans="1:20" s="53" customFormat="1" ht="12.75">
      <c r="A80" s="66">
        <v>72</v>
      </c>
      <c r="B80" s="2"/>
      <c r="C80" s="183" t="s">
        <v>187</v>
      </c>
      <c r="D80" s="184" t="s">
        <v>224</v>
      </c>
      <c r="E80" s="185" t="s">
        <v>219</v>
      </c>
      <c r="F80" s="186" t="s">
        <v>162</v>
      </c>
      <c r="G80" s="187">
        <v>1</v>
      </c>
      <c r="H80" s="113"/>
      <c r="I80" s="113"/>
      <c r="J80" s="80"/>
      <c r="K80" s="80"/>
      <c r="L80" s="81"/>
      <c r="M80" s="5">
        <f t="shared" si="6"/>
        <v>0</v>
      </c>
      <c r="N80" s="99">
        <f t="shared" si="7"/>
        <v>0</v>
      </c>
      <c r="O80" s="54">
        <f t="shared" si="8"/>
        <v>0</v>
      </c>
      <c r="P80" s="54">
        <f t="shared" si="9"/>
        <v>0</v>
      </c>
      <c r="Q80" s="54">
        <f t="shared" si="10"/>
        <v>0</v>
      </c>
      <c r="R80" s="5">
        <f t="shared" si="11"/>
        <v>0</v>
      </c>
      <c r="T80" s="112"/>
    </row>
    <row r="81" spans="1:20" s="53" customFormat="1" ht="12.75">
      <c r="A81" s="66">
        <v>73</v>
      </c>
      <c r="B81" s="2"/>
      <c r="C81" s="183" t="s">
        <v>180</v>
      </c>
      <c r="D81" s="184" t="s">
        <v>213</v>
      </c>
      <c r="E81" s="185" t="s">
        <v>219</v>
      </c>
      <c r="F81" s="186" t="s">
        <v>162</v>
      </c>
      <c r="G81" s="187">
        <v>5</v>
      </c>
      <c r="H81" s="113"/>
      <c r="I81" s="113"/>
      <c r="J81" s="80"/>
      <c r="K81" s="80"/>
      <c r="L81" s="81"/>
      <c r="M81" s="5">
        <f t="shared" si="6"/>
        <v>0</v>
      </c>
      <c r="N81" s="99">
        <f t="shared" si="7"/>
        <v>0</v>
      </c>
      <c r="O81" s="54">
        <f t="shared" si="8"/>
        <v>0</v>
      </c>
      <c r="P81" s="54">
        <f t="shared" si="9"/>
        <v>0</v>
      </c>
      <c r="Q81" s="54">
        <f t="shared" si="10"/>
        <v>0</v>
      </c>
      <c r="R81" s="5">
        <f t="shared" si="11"/>
        <v>0</v>
      </c>
      <c r="T81" s="112"/>
    </row>
    <row r="82" spans="1:20" s="53" customFormat="1" ht="12.75">
      <c r="A82" s="66">
        <v>74</v>
      </c>
      <c r="B82" s="2"/>
      <c r="C82" s="183" t="s">
        <v>180</v>
      </c>
      <c r="D82" s="184" t="s">
        <v>214</v>
      </c>
      <c r="E82" s="185" t="s">
        <v>219</v>
      </c>
      <c r="F82" s="186" t="s">
        <v>162</v>
      </c>
      <c r="G82" s="187">
        <v>1</v>
      </c>
      <c r="H82" s="113"/>
      <c r="I82" s="113"/>
      <c r="J82" s="80"/>
      <c r="K82" s="80"/>
      <c r="L82" s="81"/>
      <c r="M82" s="5">
        <f t="shared" si="6"/>
        <v>0</v>
      </c>
      <c r="N82" s="99">
        <f t="shared" si="7"/>
        <v>0</v>
      </c>
      <c r="O82" s="54">
        <f t="shared" si="8"/>
        <v>0</v>
      </c>
      <c r="P82" s="54">
        <f t="shared" si="9"/>
        <v>0</v>
      </c>
      <c r="Q82" s="54">
        <f t="shared" si="10"/>
        <v>0</v>
      </c>
      <c r="R82" s="5">
        <f t="shared" si="11"/>
        <v>0</v>
      </c>
      <c r="T82" s="112"/>
    </row>
    <row r="83" spans="1:20" s="53" customFormat="1" ht="12.75">
      <c r="A83" s="66">
        <v>75</v>
      </c>
      <c r="B83" s="2"/>
      <c r="C83" s="183" t="s">
        <v>180</v>
      </c>
      <c r="D83" s="184" t="s">
        <v>196</v>
      </c>
      <c r="E83" s="185" t="s">
        <v>219</v>
      </c>
      <c r="F83" s="186" t="s">
        <v>162</v>
      </c>
      <c r="G83" s="187">
        <v>7</v>
      </c>
      <c r="H83" s="113"/>
      <c r="I83" s="113"/>
      <c r="J83" s="80"/>
      <c r="K83" s="80"/>
      <c r="L83" s="81"/>
      <c r="M83" s="5">
        <f t="shared" si="6"/>
        <v>0</v>
      </c>
      <c r="N83" s="99">
        <f t="shared" si="7"/>
        <v>0</v>
      </c>
      <c r="O83" s="54">
        <f t="shared" si="8"/>
        <v>0</v>
      </c>
      <c r="P83" s="54">
        <f t="shared" si="9"/>
        <v>0</v>
      </c>
      <c r="Q83" s="54">
        <f t="shared" si="10"/>
        <v>0</v>
      </c>
      <c r="R83" s="5">
        <f t="shared" si="11"/>
        <v>0</v>
      </c>
      <c r="T83" s="112"/>
    </row>
    <row r="84" spans="1:20" s="53" customFormat="1" ht="12.75">
      <c r="A84" s="66">
        <v>76</v>
      </c>
      <c r="B84" s="2"/>
      <c r="C84" s="183" t="s">
        <v>180</v>
      </c>
      <c r="D84" s="184" t="s">
        <v>197</v>
      </c>
      <c r="E84" s="185" t="s">
        <v>219</v>
      </c>
      <c r="F84" s="186" t="s">
        <v>162</v>
      </c>
      <c r="G84" s="187">
        <v>1</v>
      </c>
      <c r="H84" s="113"/>
      <c r="I84" s="113"/>
      <c r="J84" s="80"/>
      <c r="K84" s="80"/>
      <c r="L84" s="81"/>
      <c r="M84" s="5">
        <f t="shared" si="6"/>
        <v>0</v>
      </c>
      <c r="N84" s="99">
        <f t="shared" si="7"/>
        <v>0</v>
      </c>
      <c r="O84" s="54">
        <f t="shared" si="8"/>
        <v>0</v>
      </c>
      <c r="P84" s="54">
        <f t="shared" si="9"/>
        <v>0</v>
      </c>
      <c r="Q84" s="54">
        <f t="shared" si="10"/>
        <v>0</v>
      </c>
      <c r="R84" s="5">
        <f t="shared" si="11"/>
        <v>0</v>
      </c>
      <c r="T84" s="112"/>
    </row>
    <row r="85" spans="1:20" s="53" customFormat="1" ht="25.5">
      <c r="A85" s="66">
        <v>77</v>
      </c>
      <c r="B85" s="2"/>
      <c r="C85" s="183" t="s">
        <v>233</v>
      </c>
      <c r="D85" s="184" t="s">
        <v>225</v>
      </c>
      <c r="E85" s="185" t="s">
        <v>219</v>
      </c>
      <c r="F85" s="186" t="s">
        <v>162</v>
      </c>
      <c r="G85" s="187">
        <v>1</v>
      </c>
      <c r="H85" s="113"/>
      <c r="I85" s="113"/>
      <c r="J85" s="80"/>
      <c r="K85" s="80"/>
      <c r="L85" s="81"/>
      <c r="M85" s="5">
        <f t="shared" si="6"/>
        <v>0</v>
      </c>
      <c r="N85" s="99">
        <f t="shared" si="7"/>
        <v>0</v>
      </c>
      <c r="O85" s="54">
        <f t="shared" si="8"/>
        <v>0</v>
      </c>
      <c r="P85" s="54">
        <f t="shared" si="9"/>
        <v>0</v>
      </c>
      <c r="Q85" s="54">
        <f t="shared" si="10"/>
        <v>0</v>
      </c>
      <c r="R85" s="5">
        <f t="shared" si="11"/>
        <v>0</v>
      </c>
      <c r="T85" s="112"/>
    </row>
    <row r="86" spans="1:20" s="53" customFormat="1" ht="25.5">
      <c r="A86" s="66">
        <v>78</v>
      </c>
      <c r="B86" s="2"/>
      <c r="C86" s="183" t="s">
        <v>233</v>
      </c>
      <c r="D86" s="184" t="s">
        <v>226</v>
      </c>
      <c r="E86" s="185" t="s">
        <v>219</v>
      </c>
      <c r="F86" s="186" t="s">
        <v>162</v>
      </c>
      <c r="G86" s="187">
        <v>1</v>
      </c>
      <c r="H86" s="113"/>
      <c r="I86" s="113"/>
      <c r="J86" s="80"/>
      <c r="K86" s="80"/>
      <c r="L86" s="81"/>
      <c r="M86" s="5">
        <f t="shared" si="6"/>
        <v>0</v>
      </c>
      <c r="N86" s="99">
        <f t="shared" si="7"/>
        <v>0</v>
      </c>
      <c r="O86" s="54">
        <f t="shared" si="8"/>
        <v>0</v>
      </c>
      <c r="P86" s="54">
        <f t="shared" si="9"/>
        <v>0</v>
      </c>
      <c r="Q86" s="54">
        <f t="shared" si="10"/>
        <v>0</v>
      </c>
      <c r="R86" s="5">
        <f t="shared" si="11"/>
        <v>0</v>
      </c>
      <c r="T86" s="112"/>
    </row>
    <row r="87" spans="1:20" s="53" customFormat="1" ht="25.5">
      <c r="A87" s="66">
        <v>79</v>
      </c>
      <c r="B87" s="2"/>
      <c r="C87" s="183" t="s">
        <v>234</v>
      </c>
      <c r="D87" s="184" t="s">
        <v>231</v>
      </c>
      <c r="E87" s="185" t="s">
        <v>219</v>
      </c>
      <c r="F87" s="186" t="s">
        <v>162</v>
      </c>
      <c r="G87" s="187">
        <v>1</v>
      </c>
      <c r="H87" s="113"/>
      <c r="I87" s="113"/>
      <c r="J87" s="80"/>
      <c r="K87" s="80"/>
      <c r="L87" s="81"/>
      <c r="M87" s="5">
        <f t="shared" si="6"/>
        <v>0</v>
      </c>
      <c r="N87" s="99">
        <f t="shared" si="7"/>
        <v>0</v>
      </c>
      <c r="O87" s="54">
        <f t="shared" si="8"/>
        <v>0</v>
      </c>
      <c r="P87" s="54">
        <f t="shared" si="9"/>
        <v>0</v>
      </c>
      <c r="Q87" s="54">
        <f t="shared" si="10"/>
        <v>0</v>
      </c>
      <c r="R87" s="5">
        <f t="shared" si="11"/>
        <v>0</v>
      </c>
      <c r="T87" s="112"/>
    </row>
    <row r="88" spans="1:20" s="53" customFormat="1" ht="25.5">
      <c r="A88" s="66">
        <v>80</v>
      </c>
      <c r="B88" s="2"/>
      <c r="C88" s="183" t="s">
        <v>184</v>
      </c>
      <c r="D88" s="184" t="s">
        <v>217</v>
      </c>
      <c r="E88" s="185" t="s">
        <v>220</v>
      </c>
      <c r="F88" s="186" t="s">
        <v>222</v>
      </c>
      <c r="G88" s="187">
        <v>1</v>
      </c>
      <c r="H88" s="113"/>
      <c r="I88" s="113"/>
      <c r="J88" s="80"/>
      <c r="K88" s="80"/>
      <c r="L88" s="81"/>
      <c r="M88" s="5">
        <f t="shared" si="6"/>
        <v>0</v>
      </c>
      <c r="N88" s="99">
        <f t="shared" si="7"/>
        <v>0</v>
      </c>
      <c r="O88" s="54">
        <f t="shared" si="8"/>
        <v>0</v>
      </c>
      <c r="P88" s="54">
        <f t="shared" si="9"/>
        <v>0</v>
      </c>
      <c r="Q88" s="54">
        <f t="shared" si="10"/>
        <v>0</v>
      </c>
      <c r="R88" s="5">
        <f t="shared" si="11"/>
        <v>0</v>
      </c>
      <c r="T88" s="112"/>
    </row>
    <row r="89" spans="1:20" s="53" customFormat="1" ht="12.75">
      <c r="A89" s="66">
        <v>81</v>
      </c>
      <c r="B89" s="2"/>
      <c r="C89" s="183" t="s">
        <v>186</v>
      </c>
      <c r="D89" s="184"/>
      <c r="E89" s="185"/>
      <c r="F89" s="186" t="s">
        <v>222</v>
      </c>
      <c r="G89" s="187">
        <v>1</v>
      </c>
      <c r="H89" s="113"/>
      <c r="I89" s="113"/>
      <c r="J89" s="80"/>
      <c r="K89" s="80"/>
      <c r="L89" s="81"/>
      <c r="M89" s="5">
        <f t="shared" si="6"/>
        <v>0</v>
      </c>
      <c r="N89" s="99">
        <f t="shared" si="7"/>
        <v>0</v>
      </c>
      <c r="O89" s="54">
        <f t="shared" si="8"/>
        <v>0</v>
      </c>
      <c r="P89" s="54">
        <f t="shared" si="9"/>
        <v>0</v>
      </c>
      <c r="Q89" s="54">
        <f t="shared" si="10"/>
        <v>0</v>
      </c>
      <c r="R89" s="5">
        <f t="shared" si="11"/>
        <v>0</v>
      </c>
      <c r="T89" s="112"/>
    </row>
    <row r="90" spans="1:20" s="53" customFormat="1" ht="12.75">
      <c r="A90" s="66">
        <v>82</v>
      </c>
      <c r="B90" s="2"/>
      <c r="C90" s="119" t="s">
        <v>232</v>
      </c>
      <c r="D90" s="123"/>
      <c r="E90" s="124"/>
      <c r="F90" s="186" t="s">
        <v>222</v>
      </c>
      <c r="G90" s="79">
        <v>1</v>
      </c>
      <c r="H90" s="108"/>
      <c r="I90" s="108"/>
      <c r="J90" s="80"/>
      <c r="K90" s="80"/>
      <c r="L90" s="81"/>
      <c r="M90" s="5">
        <f t="shared" si="6"/>
        <v>0</v>
      </c>
      <c r="N90" s="99">
        <f t="shared" si="7"/>
        <v>0</v>
      </c>
      <c r="O90" s="54">
        <f t="shared" si="8"/>
        <v>0</v>
      </c>
      <c r="P90" s="54">
        <f t="shared" si="9"/>
        <v>0</v>
      </c>
      <c r="Q90" s="54">
        <f t="shared" si="10"/>
        <v>0</v>
      </c>
      <c r="R90" s="5">
        <f t="shared" si="11"/>
        <v>0</v>
      </c>
      <c r="T90" s="112"/>
    </row>
    <row r="91" spans="1:20" s="53" customFormat="1" ht="25.5">
      <c r="A91" s="66">
        <v>83</v>
      </c>
      <c r="B91" s="2"/>
      <c r="C91" s="183" t="s">
        <v>188</v>
      </c>
      <c r="D91" s="184" t="s">
        <v>211</v>
      </c>
      <c r="E91" s="185" t="s">
        <v>219</v>
      </c>
      <c r="F91" s="186" t="s">
        <v>222</v>
      </c>
      <c r="G91" s="187">
        <v>1</v>
      </c>
      <c r="H91" s="113"/>
      <c r="I91" s="113"/>
      <c r="J91" s="80"/>
      <c r="K91" s="80"/>
      <c r="L91" s="81"/>
      <c r="M91" s="5">
        <f t="shared" si="6"/>
        <v>0</v>
      </c>
      <c r="N91" s="99">
        <f t="shared" si="7"/>
        <v>0</v>
      </c>
      <c r="O91" s="54">
        <f t="shared" si="8"/>
        <v>0</v>
      </c>
      <c r="P91" s="54">
        <f t="shared" si="9"/>
        <v>0</v>
      </c>
      <c r="Q91" s="54">
        <f t="shared" si="10"/>
        <v>0</v>
      </c>
      <c r="R91" s="5">
        <f t="shared" si="11"/>
        <v>0</v>
      </c>
      <c r="T91" s="112"/>
    </row>
    <row r="92" spans="1:20" s="53" customFormat="1" ht="12.75">
      <c r="A92" s="66">
        <v>84</v>
      </c>
      <c r="B92" s="2"/>
      <c r="C92" s="183" t="s">
        <v>187</v>
      </c>
      <c r="D92" s="184" t="s">
        <v>224</v>
      </c>
      <c r="E92" s="185" t="s">
        <v>219</v>
      </c>
      <c r="F92" s="186" t="s">
        <v>162</v>
      </c>
      <c r="G92" s="187">
        <v>1</v>
      </c>
      <c r="H92" s="113"/>
      <c r="I92" s="113"/>
      <c r="J92" s="80"/>
      <c r="K92" s="80"/>
      <c r="L92" s="81"/>
      <c r="M92" s="5">
        <f t="shared" si="6"/>
        <v>0</v>
      </c>
      <c r="N92" s="99">
        <f t="shared" si="7"/>
        <v>0</v>
      </c>
      <c r="O92" s="54">
        <f t="shared" si="8"/>
        <v>0</v>
      </c>
      <c r="P92" s="54">
        <f t="shared" si="9"/>
        <v>0</v>
      </c>
      <c r="Q92" s="54">
        <f t="shared" si="10"/>
        <v>0</v>
      </c>
      <c r="R92" s="5">
        <f t="shared" si="11"/>
        <v>0</v>
      </c>
      <c r="T92" s="112"/>
    </row>
    <row r="93" spans="1:20" s="53" customFormat="1" ht="12.75">
      <c r="A93" s="66">
        <v>85</v>
      </c>
      <c r="B93" s="2"/>
      <c r="C93" s="183" t="s">
        <v>180</v>
      </c>
      <c r="D93" s="184" t="s">
        <v>213</v>
      </c>
      <c r="E93" s="185" t="s">
        <v>219</v>
      </c>
      <c r="F93" s="186" t="s">
        <v>162</v>
      </c>
      <c r="G93" s="187">
        <v>4</v>
      </c>
      <c r="H93" s="113"/>
      <c r="I93" s="113"/>
      <c r="J93" s="80"/>
      <c r="K93" s="80"/>
      <c r="L93" s="81"/>
      <c r="M93" s="5">
        <f t="shared" si="6"/>
        <v>0</v>
      </c>
      <c r="N93" s="99">
        <f t="shared" si="7"/>
        <v>0</v>
      </c>
      <c r="O93" s="54">
        <f t="shared" si="8"/>
        <v>0</v>
      </c>
      <c r="P93" s="54">
        <f t="shared" si="9"/>
        <v>0</v>
      </c>
      <c r="Q93" s="54">
        <f t="shared" si="10"/>
        <v>0</v>
      </c>
      <c r="R93" s="5">
        <f t="shared" si="11"/>
        <v>0</v>
      </c>
      <c r="T93" s="112"/>
    </row>
    <row r="94" spans="1:20" s="53" customFormat="1" ht="12.75">
      <c r="A94" s="66">
        <v>86</v>
      </c>
      <c r="B94" s="2"/>
      <c r="C94" s="183" t="s">
        <v>180</v>
      </c>
      <c r="D94" s="184" t="s">
        <v>194</v>
      </c>
      <c r="E94" s="185" t="s">
        <v>219</v>
      </c>
      <c r="F94" s="186" t="s">
        <v>162</v>
      </c>
      <c r="G94" s="187">
        <v>1</v>
      </c>
      <c r="H94" s="113"/>
      <c r="I94" s="113"/>
      <c r="J94" s="80"/>
      <c r="K94" s="80"/>
      <c r="L94" s="81"/>
      <c r="M94" s="5">
        <f t="shared" si="6"/>
        <v>0</v>
      </c>
      <c r="N94" s="99">
        <f t="shared" si="7"/>
        <v>0</v>
      </c>
      <c r="O94" s="54">
        <f t="shared" si="8"/>
        <v>0</v>
      </c>
      <c r="P94" s="54">
        <f t="shared" si="9"/>
        <v>0</v>
      </c>
      <c r="Q94" s="54">
        <f t="shared" si="10"/>
        <v>0</v>
      </c>
      <c r="R94" s="5">
        <f t="shared" si="11"/>
        <v>0</v>
      </c>
      <c r="T94" s="112"/>
    </row>
    <row r="95" spans="1:20" s="53" customFormat="1" ht="12.75">
      <c r="A95" s="66">
        <v>87</v>
      </c>
      <c r="B95" s="2"/>
      <c r="C95" s="183" t="s">
        <v>180</v>
      </c>
      <c r="D95" s="184" t="s">
        <v>196</v>
      </c>
      <c r="E95" s="185" t="s">
        <v>219</v>
      </c>
      <c r="F95" s="186" t="s">
        <v>162</v>
      </c>
      <c r="G95" s="187">
        <v>8</v>
      </c>
      <c r="H95" s="113"/>
      <c r="I95" s="113"/>
      <c r="J95" s="80"/>
      <c r="K95" s="80"/>
      <c r="L95" s="81"/>
      <c r="M95" s="5">
        <f t="shared" si="6"/>
        <v>0</v>
      </c>
      <c r="N95" s="99">
        <f t="shared" si="7"/>
        <v>0</v>
      </c>
      <c r="O95" s="54">
        <f t="shared" si="8"/>
        <v>0</v>
      </c>
      <c r="P95" s="54">
        <f t="shared" si="9"/>
        <v>0</v>
      </c>
      <c r="Q95" s="54">
        <f t="shared" si="10"/>
        <v>0</v>
      </c>
      <c r="R95" s="5">
        <f t="shared" si="11"/>
        <v>0</v>
      </c>
      <c r="T95" s="112"/>
    </row>
    <row r="96" spans="1:20" s="53" customFormat="1" ht="25.5">
      <c r="A96" s="66">
        <v>88</v>
      </c>
      <c r="B96" s="2"/>
      <c r="C96" s="183" t="s">
        <v>233</v>
      </c>
      <c r="D96" s="184" t="s">
        <v>225</v>
      </c>
      <c r="E96" s="185" t="s">
        <v>219</v>
      </c>
      <c r="F96" s="186" t="s">
        <v>162</v>
      </c>
      <c r="G96" s="187">
        <v>1</v>
      </c>
      <c r="H96" s="113"/>
      <c r="I96" s="113"/>
      <c r="J96" s="80"/>
      <c r="K96" s="80"/>
      <c r="L96" s="81"/>
      <c r="M96" s="5">
        <f t="shared" si="6"/>
        <v>0</v>
      </c>
      <c r="N96" s="99">
        <f t="shared" si="7"/>
        <v>0</v>
      </c>
      <c r="O96" s="54">
        <f t="shared" si="8"/>
        <v>0</v>
      </c>
      <c r="P96" s="54">
        <f t="shared" si="9"/>
        <v>0</v>
      </c>
      <c r="Q96" s="54">
        <f t="shared" si="10"/>
        <v>0</v>
      </c>
      <c r="R96" s="5">
        <f t="shared" si="11"/>
        <v>0</v>
      </c>
      <c r="T96" s="112"/>
    </row>
    <row r="97" spans="1:20" s="53" customFormat="1" ht="25.5">
      <c r="A97" s="66">
        <v>89</v>
      </c>
      <c r="B97" s="2"/>
      <c r="C97" s="183" t="s">
        <v>184</v>
      </c>
      <c r="D97" s="184" t="s">
        <v>217</v>
      </c>
      <c r="E97" s="185" t="s">
        <v>220</v>
      </c>
      <c r="F97" s="186" t="s">
        <v>222</v>
      </c>
      <c r="G97" s="187">
        <v>1</v>
      </c>
      <c r="H97" s="113"/>
      <c r="I97" s="113"/>
      <c r="J97" s="80"/>
      <c r="K97" s="80"/>
      <c r="L97" s="81"/>
      <c r="M97" s="5">
        <f t="shared" si="6"/>
        <v>0</v>
      </c>
      <c r="N97" s="99">
        <f t="shared" si="7"/>
        <v>0</v>
      </c>
      <c r="O97" s="54">
        <f t="shared" si="8"/>
        <v>0</v>
      </c>
      <c r="P97" s="54">
        <f t="shared" si="9"/>
        <v>0</v>
      </c>
      <c r="Q97" s="54">
        <f t="shared" si="10"/>
        <v>0</v>
      </c>
      <c r="R97" s="5">
        <f t="shared" si="11"/>
        <v>0</v>
      </c>
      <c r="T97" s="112"/>
    </row>
    <row r="98" spans="1:20" s="53" customFormat="1" ht="12.75">
      <c r="A98" s="66">
        <v>90</v>
      </c>
      <c r="B98" s="2"/>
      <c r="C98" s="183" t="s">
        <v>186</v>
      </c>
      <c r="D98" s="184"/>
      <c r="E98" s="185"/>
      <c r="F98" s="186" t="s">
        <v>222</v>
      </c>
      <c r="G98" s="187">
        <v>1</v>
      </c>
      <c r="H98" s="113"/>
      <c r="I98" s="113"/>
      <c r="J98" s="80"/>
      <c r="K98" s="80"/>
      <c r="L98" s="81"/>
      <c r="M98" s="5">
        <f t="shared" si="6"/>
        <v>0</v>
      </c>
      <c r="N98" s="99">
        <f t="shared" si="7"/>
        <v>0</v>
      </c>
      <c r="O98" s="54">
        <f t="shared" si="8"/>
        <v>0</v>
      </c>
      <c r="P98" s="54">
        <f t="shared" si="9"/>
        <v>0</v>
      </c>
      <c r="Q98" s="54">
        <f t="shared" si="10"/>
        <v>0</v>
      </c>
      <c r="R98" s="5">
        <f t="shared" si="11"/>
        <v>0</v>
      </c>
      <c r="T98" s="112"/>
    </row>
    <row r="99" spans="1:20" s="53" customFormat="1" ht="12.75">
      <c r="A99" s="66">
        <v>91</v>
      </c>
      <c r="B99" s="2"/>
      <c r="C99" s="119" t="s">
        <v>235</v>
      </c>
      <c r="D99" s="123"/>
      <c r="E99" s="124"/>
      <c r="F99" s="186" t="s">
        <v>222</v>
      </c>
      <c r="G99" s="79">
        <v>1</v>
      </c>
      <c r="H99" s="108"/>
      <c r="I99" s="108"/>
      <c r="J99" s="80"/>
      <c r="K99" s="80"/>
      <c r="L99" s="81"/>
      <c r="M99" s="5">
        <f t="shared" si="6"/>
        <v>0</v>
      </c>
      <c r="N99" s="99">
        <f t="shared" si="7"/>
        <v>0</v>
      </c>
      <c r="O99" s="54">
        <f t="shared" si="8"/>
        <v>0</v>
      </c>
      <c r="P99" s="54">
        <f t="shared" si="9"/>
        <v>0</v>
      </c>
      <c r="Q99" s="54">
        <f t="shared" si="10"/>
        <v>0</v>
      </c>
      <c r="R99" s="5">
        <f t="shared" si="11"/>
        <v>0</v>
      </c>
      <c r="T99" s="112"/>
    </row>
    <row r="100" spans="1:20" s="53" customFormat="1" ht="25.5">
      <c r="A100" s="66">
        <v>92</v>
      </c>
      <c r="B100" s="2"/>
      <c r="C100" s="183" t="s">
        <v>188</v>
      </c>
      <c r="D100" s="184" t="s">
        <v>211</v>
      </c>
      <c r="E100" s="185" t="s">
        <v>219</v>
      </c>
      <c r="F100" s="186" t="s">
        <v>222</v>
      </c>
      <c r="G100" s="187">
        <v>1</v>
      </c>
      <c r="H100" s="113"/>
      <c r="I100" s="113"/>
      <c r="J100" s="80"/>
      <c r="K100" s="80"/>
      <c r="L100" s="81"/>
      <c r="M100" s="5">
        <f t="shared" si="6"/>
        <v>0</v>
      </c>
      <c r="N100" s="99">
        <f t="shared" si="7"/>
        <v>0</v>
      </c>
      <c r="O100" s="54">
        <f t="shared" si="8"/>
        <v>0</v>
      </c>
      <c r="P100" s="54">
        <f t="shared" si="9"/>
        <v>0</v>
      </c>
      <c r="Q100" s="54">
        <f t="shared" si="10"/>
        <v>0</v>
      </c>
      <c r="R100" s="5">
        <f t="shared" si="11"/>
        <v>0</v>
      </c>
      <c r="T100" s="112"/>
    </row>
    <row r="101" spans="1:20" s="53" customFormat="1" ht="12.75">
      <c r="A101" s="66">
        <v>93</v>
      </c>
      <c r="B101" s="2"/>
      <c r="C101" s="183" t="s">
        <v>187</v>
      </c>
      <c r="D101" s="184" t="s">
        <v>224</v>
      </c>
      <c r="E101" s="185" t="s">
        <v>219</v>
      </c>
      <c r="F101" s="186" t="s">
        <v>162</v>
      </c>
      <c r="G101" s="187">
        <v>1</v>
      </c>
      <c r="H101" s="113"/>
      <c r="I101" s="113"/>
      <c r="J101" s="80"/>
      <c r="K101" s="80"/>
      <c r="L101" s="81"/>
      <c r="M101" s="5">
        <f t="shared" si="6"/>
        <v>0</v>
      </c>
      <c r="N101" s="99">
        <f t="shared" si="7"/>
        <v>0</v>
      </c>
      <c r="O101" s="54">
        <f t="shared" si="8"/>
        <v>0</v>
      </c>
      <c r="P101" s="54">
        <f t="shared" si="9"/>
        <v>0</v>
      </c>
      <c r="Q101" s="54">
        <f t="shared" si="10"/>
        <v>0</v>
      </c>
      <c r="R101" s="5">
        <f t="shared" si="11"/>
        <v>0</v>
      </c>
      <c r="T101" s="112"/>
    </row>
    <row r="102" spans="1:20" s="53" customFormat="1" ht="12.75">
      <c r="A102" s="66">
        <v>94</v>
      </c>
      <c r="B102" s="2"/>
      <c r="C102" s="183" t="s">
        <v>180</v>
      </c>
      <c r="D102" s="184" t="s">
        <v>213</v>
      </c>
      <c r="E102" s="185" t="s">
        <v>219</v>
      </c>
      <c r="F102" s="186" t="s">
        <v>162</v>
      </c>
      <c r="G102" s="187">
        <v>4</v>
      </c>
      <c r="H102" s="113"/>
      <c r="I102" s="113"/>
      <c r="J102" s="80"/>
      <c r="K102" s="80"/>
      <c r="L102" s="81"/>
      <c r="M102" s="5">
        <f t="shared" si="6"/>
        <v>0</v>
      </c>
      <c r="N102" s="99">
        <f t="shared" si="7"/>
        <v>0</v>
      </c>
      <c r="O102" s="54">
        <f t="shared" si="8"/>
        <v>0</v>
      </c>
      <c r="P102" s="54">
        <f t="shared" si="9"/>
        <v>0</v>
      </c>
      <c r="Q102" s="54">
        <f t="shared" si="10"/>
        <v>0</v>
      </c>
      <c r="R102" s="5">
        <f t="shared" si="11"/>
        <v>0</v>
      </c>
      <c r="T102" s="112"/>
    </row>
    <row r="103" spans="1:20" s="53" customFormat="1" ht="12.75">
      <c r="A103" s="66">
        <v>95</v>
      </c>
      <c r="B103" s="2"/>
      <c r="C103" s="183" t="s">
        <v>180</v>
      </c>
      <c r="D103" s="184" t="s">
        <v>214</v>
      </c>
      <c r="E103" s="185" t="s">
        <v>219</v>
      </c>
      <c r="F103" s="186" t="s">
        <v>162</v>
      </c>
      <c r="G103" s="187">
        <v>1</v>
      </c>
      <c r="H103" s="113"/>
      <c r="I103" s="113"/>
      <c r="J103" s="80"/>
      <c r="K103" s="80"/>
      <c r="L103" s="81"/>
      <c r="M103" s="5">
        <f t="shared" si="6"/>
        <v>0</v>
      </c>
      <c r="N103" s="99">
        <f t="shared" si="7"/>
        <v>0</v>
      </c>
      <c r="O103" s="54">
        <f t="shared" si="8"/>
        <v>0</v>
      </c>
      <c r="P103" s="54">
        <f t="shared" si="9"/>
        <v>0</v>
      </c>
      <c r="Q103" s="54">
        <f t="shared" si="10"/>
        <v>0</v>
      </c>
      <c r="R103" s="5">
        <f t="shared" si="11"/>
        <v>0</v>
      </c>
      <c r="T103" s="112"/>
    </row>
    <row r="104" spans="1:20" s="53" customFormat="1" ht="12.75">
      <c r="A104" s="66">
        <v>96</v>
      </c>
      <c r="B104" s="2"/>
      <c r="C104" s="183" t="s">
        <v>180</v>
      </c>
      <c r="D104" s="184" t="s">
        <v>196</v>
      </c>
      <c r="E104" s="185" t="s">
        <v>219</v>
      </c>
      <c r="F104" s="186" t="s">
        <v>162</v>
      </c>
      <c r="G104" s="187">
        <v>7</v>
      </c>
      <c r="H104" s="113"/>
      <c r="I104" s="113"/>
      <c r="J104" s="80"/>
      <c r="K104" s="80"/>
      <c r="L104" s="81"/>
      <c r="M104" s="5">
        <f t="shared" si="6"/>
        <v>0</v>
      </c>
      <c r="N104" s="99">
        <f t="shared" si="7"/>
        <v>0</v>
      </c>
      <c r="O104" s="54">
        <f t="shared" si="8"/>
        <v>0</v>
      </c>
      <c r="P104" s="54">
        <f t="shared" si="9"/>
        <v>0</v>
      </c>
      <c r="Q104" s="54">
        <f t="shared" si="10"/>
        <v>0</v>
      </c>
      <c r="R104" s="5">
        <f t="shared" si="11"/>
        <v>0</v>
      </c>
      <c r="T104" s="112"/>
    </row>
    <row r="105" spans="1:20" s="53" customFormat="1" ht="12.75">
      <c r="A105" s="66">
        <v>97</v>
      </c>
      <c r="B105" s="2"/>
      <c r="C105" s="183" t="s">
        <v>180</v>
      </c>
      <c r="D105" s="184" t="s">
        <v>197</v>
      </c>
      <c r="E105" s="185" t="s">
        <v>219</v>
      </c>
      <c r="F105" s="186" t="s">
        <v>162</v>
      </c>
      <c r="G105" s="187">
        <v>1</v>
      </c>
      <c r="H105" s="113"/>
      <c r="I105" s="113"/>
      <c r="J105" s="80"/>
      <c r="K105" s="80"/>
      <c r="L105" s="81"/>
      <c r="M105" s="5">
        <f t="shared" si="6"/>
        <v>0</v>
      </c>
      <c r="N105" s="99">
        <f t="shared" si="7"/>
        <v>0</v>
      </c>
      <c r="O105" s="54">
        <f t="shared" si="8"/>
        <v>0</v>
      </c>
      <c r="P105" s="54">
        <f t="shared" si="9"/>
        <v>0</v>
      </c>
      <c r="Q105" s="54">
        <f t="shared" si="10"/>
        <v>0</v>
      </c>
      <c r="R105" s="5">
        <f t="shared" si="11"/>
        <v>0</v>
      </c>
      <c r="T105" s="112"/>
    </row>
    <row r="106" spans="1:20" s="53" customFormat="1" ht="25.5">
      <c r="A106" s="66">
        <v>98</v>
      </c>
      <c r="B106" s="2"/>
      <c r="C106" s="183" t="s">
        <v>233</v>
      </c>
      <c r="D106" s="184" t="s">
        <v>225</v>
      </c>
      <c r="E106" s="185" t="s">
        <v>219</v>
      </c>
      <c r="F106" s="186" t="s">
        <v>162</v>
      </c>
      <c r="G106" s="187">
        <v>2</v>
      </c>
      <c r="H106" s="113"/>
      <c r="I106" s="113"/>
      <c r="J106" s="80"/>
      <c r="K106" s="80"/>
      <c r="L106" s="81"/>
      <c r="M106" s="5">
        <f t="shared" si="6"/>
        <v>0</v>
      </c>
      <c r="N106" s="99">
        <f t="shared" si="7"/>
        <v>0</v>
      </c>
      <c r="O106" s="54">
        <f t="shared" si="8"/>
        <v>0</v>
      </c>
      <c r="P106" s="54">
        <f t="shared" si="9"/>
        <v>0</v>
      </c>
      <c r="Q106" s="54">
        <f t="shared" si="10"/>
        <v>0</v>
      </c>
      <c r="R106" s="5">
        <f t="shared" si="11"/>
        <v>0</v>
      </c>
      <c r="T106" s="112"/>
    </row>
    <row r="107" spans="1:20" s="53" customFormat="1" ht="25.5">
      <c r="A107" s="66">
        <v>99</v>
      </c>
      <c r="B107" s="2"/>
      <c r="C107" s="183" t="s">
        <v>233</v>
      </c>
      <c r="D107" s="184" t="s">
        <v>226</v>
      </c>
      <c r="E107" s="185" t="s">
        <v>219</v>
      </c>
      <c r="F107" s="186" t="s">
        <v>162</v>
      </c>
      <c r="G107" s="187">
        <v>3</v>
      </c>
      <c r="H107" s="113"/>
      <c r="I107" s="113"/>
      <c r="J107" s="80"/>
      <c r="K107" s="80"/>
      <c r="L107" s="81"/>
      <c r="M107" s="5">
        <f t="shared" si="6"/>
        <v>0</v>
      </c>
      <c r="N107" s="99">
        <f t="shared" si="7"/>
        <v>0</v>
      </c>
      <c r="O107" s="54">
        <f t="shared" si="8"/>
        <v>0</v>
      </c>
      <c r="P107" s="54">
        <f t="shared" si="9"/>
        <v>0</v>
      </c>
      <c r="Q107" s="54">
        <f t="shared" si="10"/>
        <v>0</v>
      </c>
      <c r="R107" s="5">
        <f t="shared" si="11"/>
        <v>0</v>
      </c>
      <c r="T107" s="112"/>
    </row>
    <row r="108" spans="1:20" s="53" customFormat="1" ht="25.5">
      <c r="A108" s="66">
        <v>100</v>
      </c>
      <c r="B108" s="2"/>
      <c r="C108" s="183" t="s">
        <v>234</v>
      </c>
      <c r="D108" s="184" t="s">
        <v>231</v>
      </c>
      <c r="E108" s="185" t="s">
        <v>219</v>
      </c>
      <c r="F108" s="186" t="s">
        <v>162</v>
      </c>
      <c r="G108" s="187">
        <v>1</v>
      </c>
      <c r="H108" s="113"/>
      <c r="I108" s="113"/>
      <c r="J108" s="80"/>
      <c r="K108" s="80"/>
      <c r="L108" s="81"/>
      <c r="M108" s="5">
        <f t="shared" si="6"/>
        <v>0</v>
      </c>
      <c r="N108" s="99">
        <f t="shared" si="7"/>
        <v>0</v>
      </c>
      <c r="O108" s="54">
        <f t="shared" si="8"/>
        <v>0</v>
      </c>
      <c r="P108" s="54">
        <f t="shared" si="9"/>
        <v>0</v>
      </c>
      <c r="Q108" s="54">
        <f t="shared" si="10"/>
        <v>0</v>
      </c>
      <c r="R108" s="5">
        <f t="shared" si="11"/>
        <v>0</v>
      </c>
      <c r="T108" s="112"/>
    </row>
    <row r="109" spans="1:20" s="53" customFormat="1" ht="25.5">
      <c r="A109" s="66">
        <v>101</v>
      </c>
      <c r="B109" s="2"/>
      <c r="C109" s="183" t="s">
        <v>184</v>
      </c>
      <c r="D109" s="184" t="s">
        <v>217</v>
      </c>
      <c r="E109" s="185" t="s">
        <v>220</v>
      </c>
      <c r="F109" s="186" t="s">
        <v>222</v>
      </c>
      <c r="G109" s="187">
        <v>1</v>
      </c>
      <c r="H109" s="113"/>
      <c r="I109" s="113"/>
      <c r="J109" s="80"/>
      <c r="K109" s="80"/>
      <c r="L109" s="81"/>
      <c r="M109" s="5">
        <f t="shared" si="6"/>
        <v>0</v>
      </c>
      <c r="N109" s="99">
        <f t="shared" si="7"/>
        <v>0</v>
      </c>
      <c r="O109" s="54">
        <f t="shared" si="8"/>
        <v>0</v>
      </c>
      <c r="P109" s="54">
        <f t="shared" si="9"/>
        <v>0</v>
      </c>
      <c r="Q109" s="54">
        <f t="shared" si="10"/>
        <v>0</v>
      </c>
      <c r="R109" s="5">
        <f t="shared" si="11"/>
        <v>0</v>
      </c>
      <c r="T109" s="112"/>
    </row>
    <row r="110" spans="1:20" s="53" customFormat="1" ht="12.75">
      <c r="A110" s="66">
        <v>102</v>
      </c>
      <c r="B110" s="2"/>
      <c r="C110" s="183" t="s">
        <v>186</v>
      </c>
      <c r="D110" s="184"/>
      <c r="E110" s="185"/>
      <c r="F110" s="186" t="s">
        <v>222</v>
      </c>
      <c r="G110" s="187">
        <v>1</v>
      </c>
      <c r="H110" s="113"/>
      <c r="I110" s="113"/>
      <c r="J110" s="80"/>
      <c r="K110" s="80"/>
      <c r="L110" s="81"/>
      <c r="M110" s="5">
        <f t="shared" si="6"/>
        <v>0</v>
      </c>
      <c r="N110" s="99">
        <f t="shared" si="7"/>
        <v>0</v>
      </c>
      <c r="O110" s="54">
        <f t="shared" si="8"/>
        <v>0</v>
      </c>
      <c r="P110" s="54">
        <f t="shared" si="9"/>
        <v>0</v>
      </c>
      <c r="Q110" s="54">
        <f t="shared" si="10"/>
        <v>0</v>
      </c>
      <c r="R110" s="5">
        <f t="shared" si="11"/>
        <v>0</v>
      </c>
      <c r="T110" s="112"/>
    </row>
    <row r="111" spans="1:20" s="53" customFormat="1" ht="12.75">
      <c r="A111" s="66">
        <v>103</v>
      </c>
      <c r="B111" s="2"/>
      <c r="C111" s="119" t="s">
        <v>236</v>
      </c>
      <c r="D111" s="123"/>
      <c r="E111" s="124"/>
      <c r="F111" s="186" t="s">
        <v>222</v>
      </c>
      <c r="G111" s="79">
        <v>1</v>
      </c>
      <c r="H111" s="108"/>
      <c r="I111" s="108"/>
      <c r="J111" s="80"/>
      <c r="K111" s="80"/>
      <c r="L111" s="81"/>
      <c r="M111" s="5">
        <f t="shared" si="6"/>
        <v>0</v>
      </c>
      <c r="N111" s="99">
        <f t="shared" si="7"/>
        <v>0</v>
      </c>
      <c r="O111" s="54">
        <f t="shared" si="8"/>
        <v>0</v>
      </c>
      <c r="P111" s="54">
        <f t="shared" si="9"/>
        <v>0</v>
      </c>
      <c r="Q111" s="54">
        <f t="shared" si="10"/>
        <v>0</v>
      </c>
      <c r="R111" s="5">
        <f t="shared" si="11"/>
        <v>0</v>
      </c>
      <c r="T111" s="112"/>
    </row>
    <row r="112" spans="1:20" s="53" customFormat="1" ht="25.5">
      <c r="A112" s="66">
        <v>104</v>
      </c>
      <c r="B112" s="2"/>
      <c r="C112" s="183" t="s">
        <v>188</v>
      </c>
      <c r="D112" s="184" t="s">
        <v>211</v>
      </c>
      <c r="E112" s="185" t="s">
        <v>219</v>
      </c>
      <c r="F112" s="186" t="s">
        <v>222</v>
      </c>
      <c r="G112" s="187">
        <v>1</v>
      </c>
      <c r="H112" s="113"/>
      <c r="I112" s="113"/>
      <c r="J112" s="80"/>
      <c r="K112" s="80"/>
      <c r="L112" s="81"/>
      <c r="M112" s="5">
        <f t="shared" si="6"/>
        <v>0</v>
      </c>
      <c r="N112" s="99">
        <f t="shared" si="7"/>
        <v>0</v>
      </c>
      <c r="O112" s="54">
        <f t="shared" si="8"/>
        <v>0</v>
      </c>
      <c r="P112" s="54">
        <f t="shared" si="9"/>
        <v>0</v>
      </c>
      <c r="Q112" s="54">
        <f t="shared" si="10"/>
        <v>0</v>
      </c>
      <c r="R112" s="5">
        <f t="shared" si="11"/>
        <v>0</v>
      </c>
      <c r="T112" s="112"/>
    </row>
    <row r="113" spans="1:20" s="53" customFormat="1" ht="12.75">
      <c r="A113" s="66">
        <v>105</v>
      </c>
      <c r="B113" s="2"/>
      <c r="C113" s="183" t="s">
        <v>187</v>
      </c>
      <c r="D113" s="184" t="s">
        <v>224</v>
      </c>
      <c r="E113" s="185" t="s">
        <v>219</v>
      </c>
      <c r="F113" s="186" t="s">
        <v>162</v>
      </c>
      <c r="G113" s="187">
        <v>1</v>
      </c>
      <c r="H113" s="113"/>
      <c r="I113" s="113"/>
      <c r="J113" s="80"/>
      <c r="K113" s="80"/>
      <c r="L113" s="81"/>
      <c r="M113" s="5">
        <f t="shared" si="6"/>
        <v>0</v>
      </c>
      <c r="N113" s="99">
        <f t="shared" si="7"/>
        <v>0</v>
      </c>
      <c r="O113" s="54">
        <f t="shared" si="8"/>
        <v>0</v>
      </c>
      <c r="P113" s="54">
        <f t="shared" si="9"/>
        <v>0</v>
      </c>
      <c r="Q113" s="54">
        <f t="shared" si="10"/>
        <v>0</v>
      </c>
      <c r="R113" s="5">
        <f t="shared" si="11"/>
        <v>0</v>
      </c>
      <c r="T113" s="112"/>
    </row>
    <row r="114" spans="1:20" s="53" customFormat="1" ht="12.75">
      <c r="A114" s="66">
        <v>106</v>
      </c>
      <c r="B114" s="2"/>
      <c r="C114" s="183" t="s">
        <v>180</v>
      </c>
      <c r="D114" s="184" t="s">
        <v>213</v>
      </c>
      <c r="E114" s="185" t="s">
        <v>219</v>
      </c>
      <c r="F114" s="186" t="s">
        <v>162</v>
      </c>
      <c r="G114" s="187">
        <v>4</v>
      </c>
      <c r="H114" s="113"/>
      <c r="I114" s="113"/>
      <c r="J114" s="80"/>
      <c r="K114" s="80"/>
      <c r="L114" s="81"/>
      <c r="M114" s="5">
        <f t="shared" si="6"/>
        <v>0</v>
      </c>
      <c r="N114" s="99">
        <f t="shared" si="7"/>
        <v>0</v>
      </c>
      <c r="O114" s="54">
        <f t="shared" si="8"/>
        <v>0</v>
      </c>
      <c r="P114" s="54">
        <f t="shared" si="9"/>
        <v>0</v>
      </c>
      <c r="Q114" s="54">
        <f t="shared" si="10"/>
        <v>0</v>
      </c>
      <c r="R114" s="5">
        <f t="shared" si="11"/>
        <v>0</v>
      </c>
      <c r="T114" s="112"/>
    </row>
    <row r="115" spans="1:20" s="53" customFormat="1" ht="12.75">
      <c r="A115" s="66">
        <v>107</v>
      </c>
      <c r="B115" s="2"/>
      <c r="C115" s="183" t="s">
        <v>180</v>
      </c>
      <c r="D115" s="184" t="s">
        <v>194</v>
      </c>
      <c r="E115" s="185" t="s">
        <v>219</v>
      </c>
      <c r="F115" s="186" t="s">
        <v>162</v>
      </c>
      <c r="G115" s="187">
        <v>1</v>
      </c>
      <c r="H115" s="113"/>
      <c r="I115" s="113"/>
      <c r="J115" s="80"/>
      <c r="K115" s="80"/>
      <c r="L115" s="81"/>
      <c r="M115" s="5">
        <f t="shared" si="6"/>
        <v>0</v>
      </c>
      <c r="N115" s="99">
        <f t="shared" si="7"/>
        <v>0</v>
      </c>
      <c r="O115" s="54">
        <f t="shared" si="8"/>
        <v>0</v>
      </c>
      <c r="P115" s="54">
        <f t="shared" si="9"/>
        <v>0</v>
      </c>
      <c r="Q115" s="54">
        <f t="shared" si="10"/>
        <v>0</v>
      </c>
      <c r="R115" s="5">
        <f t="shared" si="11"/>
        <v>0</v>
      </c>
      <c r="T115" s="112"/>
    </row>
    <row r="116" spans="1:20" s="53" customFormat="1" ht="12.75">
      <c r="A116" s="66">
        <v>108</v>
      </c>
      <c r="B116" s="2"/>
      <c r="C116" s="183" t="s">
        <v>180</v>
      </c>
      <c r="D116" s="184" t="s">
        <v>196</v>
      </c>
      <c r="E116" s="185" t="s">
        <v>219</v>
      </c>
      <c r="F116" s="186" t="s">
        <v>162</v>
      </c>
      <c r="G116" s="187">
        <v>7</v>
      </c>
      <c r="H116" s="113"/>
      <c r="I116" s="113"/>
      <c r="J116" s="80"/>
      <c r="K116" s="80"/>
      <c r="L116" s="81"/>
      <c r="M116" s="5">
        <f t="shared" si="6"/>
        <v>0</v>
      </c>
      <c r="N116" s="99">
        <f t="shared" si="7"/>
        <v>0</v>
      </c>
      <c r="O116" s="54">
        <f t="shared" si="8"/>
        <v>0</v>
      </c>
      <c r="P116" s="54">
        <f t="shared" si="9"/>
        <v>0</v>
      </c>
      <c r="Q116" s="54">
        <f t="shared" si="10"/>
        <v>0</v>
      </c>
      <c r="R116" s="5">
        <f t="shared" si="11"/>
        <v>0</v>
      </c>
      <c r="T116" s="112"/>
    </row>
    <row r="117" spans="1:20" s="53" customFormat="1" ht="25.5">
      <c r="A117" s="66">
        <v>109</v>
      </c>
      <c r="B117" s="2"/>
      <c r="C117" s="183" t="s">
        <v>233</v>
      </c>
      <c r="D117" s="184" t="s">
        <v>225</v>
      </c>
      <c r="E117" s="185" t="s">
        <v>219</v>
      </c>
      <c r="F117" s="186" t="s">
        <v>162</v>
      </c>
      <c r="G117" s="187">
        <v>2</v>
      </c>
      <c r="H117" s="113"/>
      <c r="I117" s="113"/>
      <c r="J117" s="80"/>
      <c r="K117" s="80"/>
      <c r="L117" s="81"/>
      <c r="M117" s="5">
        <f t="shared" si="6"/>
        <v>0</v>
      </c>
      <c r="N117" s="99">
        <f t="shared" si="7"/>
        <v>0</v>
      </c>
      <c r="O117" s="54">
        <f t="shared" si="8"/>
        <v>0</v>
      </c>
      <c r="P117" s="54">
        <f t="shared" si="9"/>
        <v>0</v>
      </c>
      <c r="Q117" s="54">
        <f t="shared" si="10"/>
        <v>0</v>
      </c>
      <c r="R117" s="5">
        <f t="shared" si="11"/>
        <v>0</v>
      </c>
      <c r="T117" s="112"/>
    </row>
    <row r="118" spans="1:20" s="53" customFormat="1" ht="25.5">
      <c r="A118" s="66">
        <v>110</v>
      </c>
      <c r="B118" s="2"/>
      <c r="C118" s="183" t="s">
        <v>233</v>
      </c>
      <c r="D118" s="184" t="s">
        <v>226</v>
      </c>
      <c r="E118" s="185" t="s">
        <v>219</v>
      </c>
      <c r="F118" s="186" t="s">
        <v>162</v>
      </c>
      <c r="G118" s="187">
        <v>1</v>
      </c>
      <c r="H118" s="113"/>
      <c r="I118" s="113"/>
      <c r="J118" s="80"/>
      <c r="K118" s="80"/>
      <c r="L118" s="81"/>
      <c r="M118" s="5">
        <f t="shared" si="6"/>
        <v>0</v>
      </c>
      <c r="N118" s="99">
        <f t="shared" si="7"/>
        <v>0</v>
      </c>
      <c r="O118" s="54">
        <f t="shared" si="8"/>
        <v>0</v>
      </c>
      <c r="P118" s="54">
        <f t="shared" si="9"/>
        <v>0</v>
      </c>
      <c r="Q118" s="54">
        <f t="shared" si="10"/>
        <v>0</v>
      </c>
      <c r="R118" s="5">
        <f t="shared" si="11"/>
        <v>0</v>
      </c>
      <c r="T118" s="112"/>
    </row>
    <row r="119" spans="1:20" s="53" customFormat="1" ht="25.5">
      <c r="A119" s="66">
        <v>111</v>
      </c>
      <c r="B119" s="2"/>
      <c r="C119" s="183" t="s">
        <v>184</v>
      </c>
      <c r="D119" s="184" t="s">
        <v>217</v>
      </c>
      <c r="E119" s="185" t="s">
        <v>220</v>
      </c>
      <c r="F119" s="186" t="s">
        <v>222</v>
      </c>
      <c r="G119" s="187">
        <v>1</v>
      </c>
      <c r="H119" s="113"/>
      <c r="I119" s="113"/>
      <c r="J119" s="80"/>
      <c r="K119" s="80"/>
      <c r="L119" s="81"/>
      <c r="M119" s="5">
        <f t="shared" si="6"/>
        <v>0</v>
      </c>
      <c r="N119" s="99">
        <f t="shared" si="7"/>
        <v>0</v>
      </c>
      <c r="O119" s="54">
        <f t="shared" si="8"/>
        <v>0</v>
      </c>
      <c r="P119" s="54">
        <f t="shared" si="9"/>
        <v>0</v>
      </c>
      <c r="Q119" s="54">
        <f t="shared" si="10"/>
        <v>0</v>
      </c>
      <c r="R119" s="5">
        <f t="shared" si="11"/>
        <v>0</v>
      </c>
      <c r="T119" s="112"/>
    </row>
    <row r="120" spans="1:20" s="53" customFormat="1" ht="12.75">
      <c r="A120" s="66">
        <v>112</v>
      </c>
      <c r="B120" s="2"/>
      <c r="C120" s="183" t="s">
        <v>186</v>
      </c>
      <c r="D120" s="184"/>
      <c r="E120" s="185"/>
      <c r="F120" s="186" t="s">
        <v>222</v>
      </c>
      <c r="G120" s="187">
        <v>1</v>
      </c>
      <c r="H120" s="113"/>
      <c r="I120" s="113"/>
      <c r="J120" s="80"/>
      <c r="K120" s="80"/>
      <c r="L120" s="81"/>
      <c r="M120" s="5">
        <f t="shared" si="6"/>
        <v>0</v>
      </c>
      <c r="N120" s="99">
        <f t="shared" si="7"/>
        <v>0</v>
      </c>
      <c r="O120" s="54">
        <f t="shared" si="8"/>
        <v>0</v>
      </c>
      <c r="P120" s="54">
        <f t="shared" si="9"/>
        <v>0</v>
      </c>
      <c r="Q120" s="54">
        <f t="shared" si="10"/>
        <v>0</v>
      </c>
      <c r="R120" s="5">
        <f t="shared" si="11"/>
        <v>0</v>
      </c>
      <c r="T120" s="112"/>
    </row>
    <row r="121" spans="1:20" s="53" customFormat="1" ht="12.75">
      <c r="A121" s="66">
        <v>113</v>
      </c>
      <c r="B121" s="2"/>
      <c r="C121" s="119" t="s">
        <v>237</v>
      </c>
      <c r="D121" s="123"/>
      <c r="E121" s="124"/>
      <c r="F121" s="78"/>
      <c r="G121" s="79"/>
      <c r="H121" s="113"/>
      <c r="I121" s="113"/>
      <c r="J121" s="80"/>
      <c r="K121" s="80"/>
      <c r="L121" s="81"/>
      <c r="M121" s="5">
        <f t="shared" si="6"/>
        <v>0</v>
      </c>
      <c r="N121" s="99">
        <f t="shared" si="7"/>
        <v>0</v>
      </c>
      <c r="O121" s="54">
        <f t="shared" si="8"/>
        <v>0</v>
      </c>
      <c r="P121" s="54">
        <f t="shared" si="9"/>
        <v>0</v>
      </c>
      <c r="Q121" s="54">
        <f t="shared" si="10"/>
        <v>0</v>
      </c>
      <c r="R121" s="5">
        <f t="shared" si="11"/>
        <v>0</v>
      </c>
      <c r="T121" s="112"/>
    </row>
    <row r="122" spans="1:20" s="53" customFormat="1" ht="25.5">
      <c r="A122" s="66">
        <v>114</v>
      </c>
      <c r="B122" s="2"/>
      <c r="C122" s="120" t="s">
        <v>259</v>
      </c>
      <c r="D122" s="123" t="s">
        <v>238</v>
      </c>
      <c r="E122" s="124" t="s">
        <v>274</v>
      </c>
      <c r="F122" s="78" t="s">
        <v>162</v>
      </c>
      <c r="G122" s="79">
        <v>6</v>
      </c>
      <c r="H122" s="108"/>
      <c r="I122" s="108"/>
      <c r="J122" s="80"/>
      <c r="K122" s="80"/>
      <c r="L122" s="81"/>
      <c r="M122" s="5">
        <f t="shared" si="6"/>
        <v>0</v>
      </c>
      <c r="N122" s="99">
        <f t="shared" si="7"/>
        <v>0</v>
      </c>
      <c r="O122" s="54">
        <f t="shared" si="8"/>
        <v>0</v>
      </c>
      <c r="P122" s="54">
        <f t="shared" si="9"/>
        <v>0</v>
      </c>
      <c r="Q122" s="54">
        <f t="shared" si="10"/>
        <v>0</v>
      </c>
      <c r="R122" s="5">
        <f t="shared" si="11"/>
        <v>0</v>
      </c>
      <c r="T122" s="112"/>
    </row>
    <row r="123" spans="1:20" s="53" customFormat="1" ht="25.5">
      <c r="A123" s="66">
        <v>115</v>
      </c>
      <c r="B123" s="2"/>
      <c r="C123" s="120" t="s">
        <v>259</v>
      </c>
      <c r="D123" s="123" t="s">
        <v>239</v>
      </c>
      <c r="E123" s="124" t="s">
        <v>274</v>
      </c>
      <c r="F123" s="78" t="s">
        <v>162</v>
      </c>
      <c r="G123" s="79">
        <v>1</v>
      </c>
      <c r="H123" s="108"/>
      <c r="I123" s="108"/>
      <c r="J123" s="80"/>
      <c r="K123" s="80"/>
      <c r="L123" s="81"/>
      <c r="M123" s="5">
        <f t="shared" si="6"/>
        <v>0</v>
      </c>
      <c r="N123" s="99">
        <f t="shared" si="7"/>
        <v>0</v>
      </c>
      <c r="O123" s="54">
        <f t="shared" si="8"/>
        <v>0</v>
      </c>
      <c r="P123" s="54">
        <f t="shared" si="9"/>
        <v>0</v>
      </c>
      <c r="Q123" s="54">
        <f t="shared" si="10"/>
        <v>0</v>
      </c>
      <c r="R123" s="5">
        <f t="shared" si="11"/>
        <v>0</v>
      </c>
      <c r="T123" s="112"/>
    </row>
    <row r="124" spans="1:20" s="53" customFormat="1" ht="25.5">
      <c r="A124" s="66">
        <v>116</v>
      </c>
      <c r="B124" s="2"/>
      <c r="C124" s="120" t="s">
        <v>260</v>
      </c>
      <c r="D124" s="123" t="s">
        <v>240</v>
      </c>
      <c r="E124" s="124" t="s">
        <v>275</v>
      </c>
      <c r="F124" s="78" t="s">
        <v>162</v>
      </c>
      <c r="G124" s="79">
        <v>280</v>
      </c>
      <c r="H124" s="108"/>
      <c r="I124" s="108"/>
      <c r="J124" s="80"/>
      <c r="K124" s="80"/>
      <c r="L124" s="81"/>
      <c r="M124" s="5">
        <f t="shared" si="6"/>
        <v>0</v>
      </c>
      <c r="N124" s="99">
        <f t="shared" si="7"/>
        <v>0</v>
      </c>
      <c r="O124" s="54">
        <f t="shared" si="8"/>
        <v>0</v>
      </c>
      <c r="P124" s="54">
        <f t="shared" si="9"/>
        <v>0</v>
      </c>
      <c r="Q124" s="54">
        <f t="shared" si="10"/>
        <v>0</v>
      </c>
      <c r="R124" s="5">
        <f t="shared" si="11"/>
        <v>0</v>
      </c>
      <c r="T124" s="112"/>
    </row>
    <row r="125" spans="1:20" s="53" customFormat="1" ht="25.5">
      <c r="A125" s="66">
        <v>117</v>
      </c>
      <c r="B125" s="2"/>
      <c r="C125" s="120" t="s">
        <v>261</v>
      </c>
      <c r="D125" s="123" t="s">
        <v>241</v>
      </c>
      <c r="E125" s="124" t="s">
        <v>275</v>
      </c>
      <c r="F125" s="78" t="s">
        <v>162</v>
      </c>
      <c r="G125" s="79">
        <v>20</v>
      </c>
      <c r="H125" s="108"/>
      <c r="I125" s="108"/>
      <c r="J125" s="80"/>
      <c r="K125" s="80"/>
      <c r="L125" s="81"/>
      <c r="M125" s="5">
        <f t="shared" si="6"/>
        <v>0</v>
      </c>
      <c r="N125" s="99">
        <f t="shared" si="7"/>
        <v>0</v>
      </c>
      <c r="O125" s="54">
        <f t="shared" si="8"/>
        <v>0</v>
      </c>
      <c r="P125" s="54">
        <f t="shared" si="9"/>
        <v>0</v>
      </c>
      <c r="Q125" s="54">
        <f t="shared" si="10"/>
        <v>0</v>
      </c>
      <c r="R125" s="5">
        <f t="shared" si="11"/>
        <v>0</v>
      </c>
      <c r="T125" s="112"/>
    </row>
    <row r="126" spans="1:20" s="53" customFormat="1" ht="25.5">
      <c r="A126" s="66">
        <v>118</v>
      </c>
      <c r="B126" s="2"/>
      <c r="C126" s="120" t="s">
        <v>261</v>
      </c>
      <c r="D126" s="123" t="s">
        <v>242</v>
      </c>
      <c r="E126" s="124" t="s">
        <v>275</v>
      </c>
      <c r="F126" s="78" t="s">
        <v>162</v>
      </c>
      <c r="G126" s="79">
        <v>52</v>
      </c>
      <c r="H126" s="108"/>
      <c r="I126" s="108"/>
      <c r="J126" s="80"/>
      <c r="K126" s="80"/>
      <c r="L126" s="81"/>
      <c r="M126" s="5">
        <f t="shared" si="6"/>
        <v>0</v>
      </c>
      <c r="N126" s="99">
        <f t="shared" si="7"/>
        <v>0</v>
      </c>
      <c r="O126" s="54">
        <f t="shared" si="8"/>
        <v>0</v>
      </c>
      <c r="P126" s="54">
        <f t="shared" si="9"/>
        <v>0</v>
      </c>
      <c r="Q126" s="54">
        <f t="shared" si="10"/>
        <v>0</v>
      </c>
      <c r="R126" s="5">
        <f t="shared" si="11"/>
        <v>0</v>
      </c>
      <c r="T126" s="112"/>
    </row>
    <row r="127" spans="1:20" s="53" customFormat="1" ht="25.5">
      <c r="A127" s="66">
        <v>119</v>
      </c>
      <c r="B127" s="2"/>
      <c r="C127" s="120" t="s">
        <v>262</v>
      </c>
      <c r="D127" s="123" t="s">
        <v>241</v>
      </c>
      <c r="E127" s="124" t="s">
        <v>275</v>
      </c>
      <c r="F127" s="78" t="s">
        <v>162</v>
      </c>
      <c r="G127" s="79">
        <v>24</v>
      </c>
      <c r="H127" s="108"/>
      <c r="I127" s="108"/>
      <c r="J127" s="80"/>
      <c r="K127" s="80"/>
      <c r="L127" s="81"/>
      <c r="M127" s="5">
        <f t="shared" si="6"/>
        <v>0</v>
      </c>
      <c r="N127" s="99">
        <f t="shared" si="7"/>
        <v>0</v>
      </c>
      <c r="O127" s="54">
        <f t="shared" si="8"/>
        <v>0</v>
      </c>
      <c r="P127" s="54">
        <f t="shared" si="9"/>
        <v>0</v>
      </c>
      <c r="Q127" s="54">
        <f t="shared" si="10"/>
        <v>0</v>
      </c>
      <c r="R127" s="5">
        <f t="shared" si="11"/>
        <v>0</v>
      </c>
      <c r="T127" s="112"/>
    </row>
    <row r="128" spans="1:20" s="53" customFormat="1" ht="25.5">
      <c r="A128" s="66">
        <v>120</v>
      </c>
      <c r="B128" s="2"/>
      <c r="C128" s="120" t="s">
        <v>263</v>
      </c>
      <c r="D128" s="123" t="s">
        <v>241</v>
      </c>
      <c r="E128" s="124" t="s">
        <v>275</v>
      </c>
      <c r="F128" s="78" t="s">
        <v>162</v>
      </c>
      <c r="G128" s="79">
        <v>16</v>
      </c>
      <c r="H128" s="108"/>
      <c r="I128" s="108"/>
      <c r="J128" s="80"/>
      <c r="K128" s="80"/>
      <c r="L128" s="81"/>
      <c r="M128" s="5">
        <f t="shared" si="6"/>
        <v>0</v>
      </c>
      <c r="N128" s="99">
        <f t="shared" si="7"/>
        <v>0</v>
      </c>
      <c r="O128" s="54">
        <f t="shared" si="8"/>
        <v>0</v>
      </c>
      <c r="P128" s="54">
        <f t="shared" si="9"/>
        <v>0</v>
      </c>
      <c r="Q128" s="54">
        <f t="shared" si="10"/>
        <v>0</v>
      </c>
      <c r="R128" s="5">
        <f t="shared" si="11"/>
        <v>0</v>
      </c>
      <c r="T128" s="112"/>
    </row>
    <row r="129" spans="1:20" s="53" customFormat="1" ht="25.5">
      <c r="A129" s="66">
        <v>121</v>
      </c>
      <c r="B129" s="2"/>
      <c r="C129" s="120" t="s">
        <v>264</v>
      </c>
      <c r="D129" s="123" t="s">
        <v>241</v>
      </c>
      <c r="E129" s="124" t="s">
        <v>275</v>
      </c>
      <c r="F129" s="78" t="s">
        <v>162</v>
      </c>
      <c r="G129" s="79">
        <v>2</v>
      </c>
      <c r="H129" s="108"/>
      <c r="I129" s="108"/>
      <c r="J129" s="80"/>
      <c r="K129" s="80"/>
      <c r="L129" s="81"/>
      <c r="M129" s="5">
        <f t="shared" si="6"/>
        <v>0</v>
      </c>
      <c r="N129" s="99">
        <f t="shared" si="7"/>
        <v>0</v>
      </c>
      <c r="O129" s="54">
        <f t="shared" si="8"/>
        <v>0</v>
      </c>
      <c r="P129" s="54">
        <f t="shared" si="9"/>
        <v>0</v>
      </c>
      <c r="Q129" s="54">
        <f t="shared" si="10"/>
        <v>0</v>
      </c>
      <c r="R129" s="5">
        <f t="shared" si="11"/>
        <v>0</v>
      </c>
      <c r="T129" s="112"/>
    </row>
    <row r="130" spans="1:20" s="53" customFormat="1" ht="25.5">
      <c r="A130" s="66">
        <v>122</v>
      </c>
      <c r="B130" s="2"/>
      <c r="C130" s="120" t="s">
        <v>261</v>
      </c>
      <c r="D130" s="123" t="s">
        <v>243</v>
      </c>
      <c r="E130" s="124" t="s">
        <v>275</v>
      </c>
      <c r="F130" s="78" t="s">
        <v>162</v>
      </c>
      <c r="G130" s="79">
        <v>37</v>
      </c>
      <c r="H130" s="108"/>
      <c r="I130" s="108"/>
      <c r="J130" s="80"/>
      <c r="K130" s="80"/>
      <c r="L130" s="81"/>
      <c r="M130" s="5">
        <f t="shared" si="6"/>
        <v>0</v>
      </c>
      <c r="N130" s="99">
        <f t="shared" si="7"/>
        <v>0</v>
      </c>
      <c r="O130" s="54">
        <f t="shared" si="8"/>
        <v>0</v>
      </c>
      <c r="P130" s="54">
        <f t="shared" si="9"/>
        <v>0</v>
      </c>
      <c r="Q130" s="54">
        <f t="shared" si="10"/>
        <v>0</v>
      </c>
      <c r="R130" s="5">
        <f t="shared" si="11"/>
        <v>0</v>
      </c>
      <c r="T130" s="112"/>
    </row>
    <row r="131" spans="1:20" s="53" customFormat="1" ht="25.5">
      <c r="A131" s="66">
        <v>123</v>
      </c>
      <c r="B131" s="2"/>
      <c r="C131" s="120" t="s">
        <v>262</v>
      </c>
      <c r="D131" s="123" t="s">
        <v>243</v>
      </c>
      <c r="E131" s="124" t="s">
        <v>275</v>
      </c>
      <c r="F131" s="78" t="s">
        <v>162</v>
      </c>
      <c r="G131" s="79">
        <v>4</v>
      </c>
      <c r="H131" s="108"/>
      <c r="I131" s="108"/>
      <c r="J131" s="80"/>
      <c r="K131" s="80"/>
      <c r="L131" s="81"/>
      <c r="M131" s="5">
        <f t="shared" si="6"/>
        <v>0</v>
      </c>
      <c r="N131" s="99">
        <f t="shared" si="7"/>
        <v>0</v>
      </c>
      <c r="O131" s="54">
        <f t="shared" si="8"/>
        <v>0</v>
      </c>
      <c r="P131" s="54">
        <f t="shared" si="9"/>
        <v>0</v>
      </c>
      <c r="Q131" s="54">
        <f t="shared" si="10"/>
        <v>0</v>
      </c>
      <c r="R131" s="5">
        <f t="shared" si="11"/>
        <v>0</v>
      </c>
      <c r="T131" s="112"/>
    </row>
    <row r="132" spans="1:20" s="53" customFormat="1" ht="25.5">
      <c r="A132" s="66">
        <v>124</v>
      </c>
      <c r="B132" s="2"/>
      <c r="C132" s="120" t="s">
        <v>260</v>
      </c>
      <c r="D132" s="123" t="s">
        <v>244</v>
      </c>
      <c r="E132" s="124" t="s">
        <v>275</v>
      </c>
      <c r="F132" s="78" t="s">
        <v>162</v>
      </c>
      <c r="G132" s="79">
        <v>24</v>
      </c>
      <c r="H132" s="108"/>
      <c r="I132" s="108"/>
      <c r="J132" s="80"/>
      <c r="K132" s="80"/>
      <c r="L132" s="81"/>
      <c r="M132" s="5">
        <f t="shared" si="6"/>
        <v>0</v>
      </c>
      <c r="N132" s="99">
        <f t="shared" si="7"/>
        <v>0</v>
      </c>
      <c r="O132" s="54">
        <f t="shared" si="8"/>
        <v>0</v>
      </c>
      <c r="P132" s="54">
        <f t="shared" si="9"/>
        <v>0</v>
      </c>
      <c r="Q132" s="54">
        <f t="shared" si="10"/>
        <v>0</v>
      </c>
      <c r="R132" s="5">
        <f t="shared" si="11"/>
        <v>0</v>
      </c>
      <c r="T132" s="112"/>
    </row>
    <row r="133" spans="1:20" s="53" customFormat="1" ht="25.5">
      <c r="A133" s="66">
        <v>125</v>
      </c>
      <c r="B133" s="2"/>
      <c r="C133" s="120" t="s">
        <v>265</v>
      </c>
      <c r="D133" s="123" t="s">
        <v>245</v>
      </c>
      <c r="E133" s="124" t="s">
        <v>275</v>
      </c>
      <c r="F133" s="78" t="s">
        <v>162</v>
      </c>
      <c r="G133" s="79">
        <v>228</v>
      </c>
      <c r="H133" s="108"/>
      <c r="I133" s="108"/>
      <c r="J133" s="80"/>
      <c r="K133" s="4"/>
      <c r="L133" s="81"/>
      <c r="M133" s="5">
        <f t="shared" si="6"/>
        <v>0</v>
      </c>
      <c r="N133" s="99">
        <f t="shared" si="7"/>
        <v>0</v>
      </c>
      <c r="O133" s="54">
        <f t="shared" si="8"/>
        <v>0</v>
      </c>
      <c r="P133" s="54">
        <f t="shared" si="9"/>
        <v>0</v>
      </c>
      <c r="Q133" s="54">
        <f t="shared" si="10"/>
        <v>0</v>
      </c>
      <c r="R133" s="5">
        <f t="shared" si="11"/>
        <v>0</v>
      </c>
      <c r="T133" s="112"/>
    </row>
    <row r="134" spans="1:20" s="53" customFormat="1" ht="25.5">
      <c r="A134" s="66">
        <v>126</v>
      </c>
      <c r="B134" s="2"/>
      <c r="C134" s="120" t="s">
        <v>265</v>
      </c>
      <c r="D134" s="123" t="s">
        <v>246</v>
      </c>
      <c r="E134" s="124" t="s">
        <v>275</v>
      </c>
      <c r="F134" s="78" t="s">
        <v>162</v>
      </c>
      <c r="G134" s="79">
        <v>86</v>
      </c>
      <c r="H134" s="108"/>
      <c r="I134" s="108"/>
      <c r="J134" s="80"/>
      <c r="K134" s="4"/>
      <c r="L134" s="81"/>
      <c r="M134" s="5">
        <f t="shared" si="6"/>
        <v>0</v>
      </c>
      <c r="N134" s="99">
        <f t="shared" si="7"/>
        <v>0</v>
      </c>
      <c r="O134" s="54">
        <f t="shared" si="8"/>
        <v>0</v>
      </c>
      <c r="P134" s="54">
        <f t="shared" si="9"/>
        <v>0</v>
      </c>
      <c r="Q134" s="54">
        <f t="shared" si="10"/>
        <v>0</v>
      </c>
      <c r="R134" s="5">
        <f t="shared" si="11"/>
        <v>0</v>
      </c>
      <c r="T134" s="112"/>
    </row>
    <row r="135" spans="1:20" s="53" customFormat="1" ht="25.5">
      <c r="A135" s="66">
        <v>127</v>
      </c>
      <c r="B135" s="2"/>
      <c r="C135" s="120" t="s">
        <v>265</v>
      </c>
      <c r="D135" s="123" t="s">
        <v>247</v>
      </c>
      <c r="E135" s="124" t="s">
        <v>275</v>
      </c>
      <c r="F135" s="78" t="s">
        <v>162</v>
      </c>
      <c r="G135" s="79">
        <v>17</v>
      </c>
      <c r="H135" s="108"/>
      <c r="I135" s="108"/>
      <c r="J135" s="80"/>
      <c r="K135" s="80"/>
      <c r="L135" s="81"/>
      <c r="M135" s="5">
        <f t="shared" si="6"/>
        <v>0</v>
      </c>
      <c r="N135" s="99">
        <f t="shared" si="7"/>
        <v>0</v>
      </c>
      <c r="O135" s="54">
        <f t="shared" si="8"/>
        <v>0</v>
      </c>
      <c r="P135" s="54">
        <f t="shared" si="9"/>
        <v>0</v>
      </c>
      <c r="Q135" s="54">
        <f t="shared" si="10"/>
        <v>0</v>
      </c>
      <c r="R135" s="5">
        <f t="shared" si="11"/>
        <v>0</v>
      </c>
      <c r="T135" s="112"/>
    </row>
    <row r="136" spans="1:20" s="53" customFormat="1" ht="25.5">
      <c r="A136" s="66">
        <v>128</v>
      </c>
      <c r="B136" s="2"/>
      <c r="C136" s="120" t="s">
        <v>265</v>
      </c>
      <c r="D136" s="123" t="s">
        <v>248</v>
      </c>
      <c r="E136" s="124" t="s">
        <v>275</v>
      </c>
      <c r="F136" s="78" t="s">
        <v>162</v>
      </c>
      <c r="G136" s="79">
        <v>2</v>
      </c>
      <c r="H136" s="108"/>
      <c r="I136" s="108"/>
      <c r="J136" s="80"/>
      <c r="K136" s="4"/>
      <c r="L136" s="81"/>
      <c r="M136" s="5">
        <f t="shared" si="6"/>
        <v>0</v>
      </c>
      <c r="N136" s="99">
        <f t="shared" si="7"/>
        <v>0</v>
      </c>
      <c r="O136" s="54">
        <f t="shared" si="8"/>
        <v>0</v>
      </c>
      <c r="P136" s="54">
        <f t="shared" si="9"/>
        <v>0</v>
      </c>
      <c r="Q136" s="54">
        <f t="shared" si="10"/>
        <v>0</v>
      </c>
      <c r="R136" s="5">
        <f t="shared" si="11"/>
        <v>0</v>
      </c>
      <c r="T136" s="112"/>
    </row>
    <row r="137" spans="1:20" s="53" customFormat="1" ht="38.25">
      <c r="A137" s="66">
        <v>129</v>
      </c>
      <c r="B137" s="2"/>
      <c r="C137" s="120" t="s">
        <v>266</v>
      </c>
      <c r="D137" s="123" t="s">
        <v>249</v>
      </c>
      <c r="E137" s="124" t="s">
        <v>276</v>
      </c>
      <c r="F137" s="78" t="s">
        <v>222</v>
      </c>
      <c r="G137" s="79">
        <v>12</v>
      </c>
      <c r="H137" s="108"/>
      <c r="I137" s="108"/>
      <c r="J137" s="80"/>
      <c r="K137" s="80"/>
      <c r="L137" s="81"/>
      <c r="M137" s="5">
        <f t="shared" si="6"/>
        <v>0</v>
      </c>
      <c r="N137" s="99">
        <f t="shared" si="7"/>
        <v>0</v>
      </c>
      <c r="O137" s="54">
        <f t="shared" si="8"/>
        <v>0</v>
      </c>
      <c r="P137" s="54">
        <f t="shared" si="9"/>
        <v>0</v>
      </c>
      <c r="Q137" s="54">
        <f t="shared" si="10"/>
        <v>0</v>
      </c>
      <c r="R137" s="5">
        <f t="shared" si="11"/>
        <v>0</v>
      </c>
      <c r="T137" s="112"/>
    </row>
    <row r="138" spans="1:20" s="53" customFormat="1" ht="25.5">
      <c r="A138" s="66">
        <v>130</v>
      </c>
      <c r="B138" s="2"/>
      <c r="C138" s="120" t="s">
        <v>267</v>
      </c>
      <c r="D138" s="123" t="s">
        <v>250</v>
      </c>
      <c r="E138" s="124" t="s">
        <v>277</v>
      </c>
      <c r="F138" s="78" t="s">
        <v>162</v>
      </c>
      <c r="G138" s="79">
        <v>24</v>
      </c>
      <c r="H138" s="108"/>
      <c r="I138" s="108"/>
      <c r="J138" s="80"/>
      <c r="K138" s="80"/>
      <c r="L138" s="81"/>
      <c r="M138" s="5">
        <f t="shared" si="6"/>
        <v>0</v>
      </c>
      <c r="N138" s="99">
        <f t="shared" si="7"/>
        <v>0</v>
      </c>
      <c r="O138" s="54">
        <f t="shared" si="8"/>
        <v>0</v>
      </c>
      <c r="P138" s="54">
        <f t="shared" si="9"/>
        <v>0</v>
      </c>
      <c r="Q138" s="54">
        <f t="shared" si="10"/>
        <v>0</v>
      </c>
      <c r="R138" s="5">
        <f t="shared" si="11"/>
        <v>0</v>
      </c>
      <c r="T138" s="112"/>
    </row>
    <row r="139" spans="1:20" s="53" customFormat="1" ht="12.75">
      <c r="A139" s="66">
        <v>131</v>
      </c>
      <c r="B139" s="2"/>
      <c r="C139" s="119" t="s">
        <v>251</v>
      </c>
      <c r="D139" s="123"/>
      <c r="E139" s="124"/>
      <c r="F139" s="78"/>
      <c r="G139" s="79"/>
      <c r="H139" s="113"/>
      <c r="I139" s="113"/>
      <c r="J139" s="80"/>
      <c r="K139" s="80"/>
      <c r="L139" s="81"/>
      <c r="M139" s="5">
        <f aca="true" t="shared" si="12" ref="M139:M198">ROUND(J139+K139+L139,2)</f>
        <v>0</v>
      </c>
      <c r="N139" s="99">
        <f aca="true" t="shared" si="13" ref="N139:N198">ROUND(H139*G139,2)</f>
        <v>0</v>
      </c>
      <c r="O139" s="54">
        <f aca="true" t="shared" si="14" ref="O139:O198">ROUND(J139*G139,2)</f>
        <v>0</v>
      </c>
      <c r="P139" s="54">
        <f aca="true" t="shared" si="15" ref="P139:P198">ROUND(K139*G139,2)</f>
        <v>0</v>
      </c>
      <c r="Q139" s="54">
        <f aca="true" t="shared" si="16" ref="Q139:Q198">ROUND(L139*G139,2)</f>
        <v>0</v>
      </c>
      <c r="R139" s="5">
        <f aca="true" t="shared" si="17" ref="R139:R198">ROUND(O139+P139+Q139,2)</f>
        <v>0</v>
      </c>
      <c r="T139" s="112"/>
    </row>
    <row r="140" spans="1:20" s="53" customFormat="1" ht="25.5">
      <c r="A140" s="66">
        <v>132</v>
      </c>
      <c r="B140" s="2"/>
      <c r="C140" s="120" t="s">
        <v>268</v>
      </c>
      <c r="D140" s="123" t="s">
        <v>252</v>
      </c>
      <c r="E140" s="124" t="s">
        <v>278</v>
      </c>
      <c r="F140" s="78" t="s">
        <v>47</v>
      </c>
      <c r="G140" s="79">
        <v>1500</v>
      </c>
      <c r="H140" s="108"/>
      <c r="I140" s="108"/>
      <c r="J140" s="80"/>
      <c r="K140" s="80"/>
      <c r="L140" s="81"/>
      <c r="M140" s="5">
        <f t="shared" si="12"/>
        <v>0</v>
      </c>
      <c r="N140" s="99">
        <f t="shared" si="13"/>
        <v>0</v>
      </c>
      <c r="O140" s="54">
        <f t="shared" si="14"/>
        <v>0</v>
      </c>
      <c r="P140" s="54">
        <f t="shared" si="15"/>
        <v>0</v>
      </c>
      <c r="Q140" s="54">
        <f t="shared" si="16"/>
        <v>0</v>
      </c>
      <c r="R140" s="5">
        <f t="shared" si="17"/>
        <v>0</v>
      </c>
      <c r="T140" s="112"/>
    </row>
    <row r="141" spans="1:20" s="53" customFormat="1" ht="25.5">
      <c r="A141" s="66">
        <v>133</v>
      </c>
      <c r="B141" s="2"/>
      <c r="C141" s="120" t="s">
        <v>269</v>
      </c>
      <c r="D141" s="123"/>
      <c r="E141" s="124"/>
      <c r="F141" s="78" t="s">
        <v>273</v>
      </c>
      <c r="G141" s="79">
        <v>1</v>
      </c>
      <c r="H141" s="108"/>
      <c r="I141" s="108"/>
      <c r="J141" s="80"/>
      <c r="K141" s="80"/>
      <c r="L141" s="81"/>
      <c r="M141" s="5">
        <f t="shared" si="12"/>
        <v>0</v>
      </c>
      <c r="N141" s="99">
        <f t="shared" si="13"/>
        <v>0</v>
      </c>
      <c r="O141" s="54">
        <f t="shared" si="14"/>
        <v>0</v>
      </c>
      <c r="P141" s="54">
        <f t="shared" si="15"/>
        <v>0</v>
      </c>
      <c r="Q141" s="54">
        <f t="shared" si="16"/>
        <v>0</v>
      </c>
      <c r="R141" s="5">
        <f t="shared" si="17"/>
        <v>0</v>
      </c>
      <c r="T141" s="112"/>
    </row>
    <row r="142" spans="1:20" s="53" customFormat="1" ht="25.5">
      <c r="A142" s="66">
        <v>134</v>
      </c>
      <c r="B142" s="2"/>
      <c r="C142" s="120" t="s">
        <v>270</v>
      </c>
      <c r="D142" s="123"/>
      <c r="E142" s="124"/>
      <c r="F142" s="78" t="s">
        <v>273</v>
      </c>
      <c r="G142" s="79">
        <v>1</v>
      </c>
      <c r="H142" s="108"/>
      <c r="I142" s="108"/>
      <c r="J142" s="80"/>
      <c r="K142" s="80"/>
      <c r="L142" s="81"/>
      <c r="M142" s="5">
        <f t="shared" si="12"/>
        <v>0</v>
      </c>
      <c r="N142" s="99">
        <f t="shared" si="13"/>
        <v>0</v>
      </c>
      <c r="O142" s="54">
        <f t="shared" si="14"/>
        <v>0</v>
      </c>
      <c r="P142" s="54">
        <f t="shared" si="15"/>
        <v>0</v>
      </c>
      <c r="Q142" s="54">
        <f t="shared" si="16"/>
        <v>0</v>
      </c>
      <c r="R142" s="5">
        <f t="shared" si="17"/>
        <v>0</v>
      </c>
      <c r="T142" s="112"/>
    </row>
    <row r="143" spans="1:20" s="53" customFormat="1" ht="12.75">
      <c r="A143" s="66">
        <v>135</v>
      </c>
      <c r="B143" s="2"/>
      <c r="C143" s="120" t="s">
        <v>271</v>
      </c>
      <c r="D143" s="123" t="s">
        <v>253</v>
      </c>
      <c r="E143" s="124" t="s">
        <v>278</v>
      </c>
      <c r="F143" s="78" t="s">
        <v>47</v>
      </c>
      <c r="G143" s="79">
        <v>60</v>
      </c>
      <c r="H143" s="108"/>
      <c r="I143" s="108"/>
      <c r="J143" s="80"/>
      <c r="K143" s="80"/>
      <c r="L143" s="81"/>
      <c r="M143" s="5">
        <f t="shared" si="12"/>
        <v>0</v>
      </c>
      <c r="N143" s="99">
        <f t="shared" si="13"/>
        <v>0</v>
      </c>
      <c r="O143" s="54">
        <f t="shared" si="14"/>
        <v>0</v>
      </c>
      <c r="P143" s="54">
        <f t="shared" si="15"/>
        <v>0</v>
      </c>
      <c r="Q143" s="54">
        <f t="shared" si="16"/>
        <v>0</v>
      </c>
      <c r="R143" s="5">
        <f t="shared" si="17"/>
        <v>0</v>
      </c>
      <c r="T143" s="112"/>
    </row>
    <row r="144" spans="1:20" s="53" customFormat="1" ht="12.75">
      <c r="A144" s="66">
        <v>136</v>
      </c>
      <c r="B144" s="2"/>
      <c r="C144" s="120" t="s">
        <v>271</v>
      </c>
      <c r="D144" s="123" t="s">
        <v>254</v>
      </c>
      <c r="E144" s="124" t="s">
        <v>278</v>
      </c>
      <c r="F144" s="78" t="s">
        <v>47</v>
      </c>
      <c r="G144" s="79">
        <v>60</v>
      </c>
      <c r="H144" s="108"/>
      <c r="I144" s="108"/>
      <c r="J144" s="80"/>
      <c r="K144" s="80"/>
      <c r="L144" s="81"/>
      <c r="M144" s="5">
        <f t="shared" si="12"/>
        <v>0</v>
      </c>
      <c r="N144" s="99">
        <f t="shared" si="13"/>
        <v>0</v>
      </c>
      <c r="O144" s="54">
        <f t="shared" si="14"/>
        <v>0</v>
      </c>
      <c r="P144" s="54">
        <f t="shared" si="15"/>
        <v>0</v>
      </c>
      <c r="Q144" s="54">
        <f t="shared" si="16"/>
        <v>0</v>
      </c>
      <c r="R144" s="5">
        <f t="shared" si="17"/>
        <v>0</v>
      </c>
      <c r="T144" s="112"/>
    </row>
    <row r="145" spans="1:20" s="53" customFormat="1" ht="25.5">
      <c r="A145" s="66">
        <v>137</v>
      </c>
      <c r="B145" s="2"/>
      <c r="C145" s="120" t="s">
        <v>272</v>
      </c>
      <c r="D145" s="123" t="s">
        <v>255</v>
      </c>
      <c r="E145" s="124" t="s">
        <v>274</v>
      </c>
      <c r="F145" s="78" t="s">
        <v>162</v>
      </c>
      <c r="G145" s="79">
        <v>228</v>
      </c>
      <c r="H145" s="108"/>
      <c r="I145" s="108"/>
      <c r="J145" s="80"/>
      <c r="K145" s="80"/>
      <c r="L145" s="81"/>
      <c r="M145" s="5">
        <f t="shared" si="12"/>
        <v>0</v>
      </c>
      <c r="N145" s="99">
        <f t="shared" si="13"/>
        <v>0</v>
      </c>
      <c r="O145" s="54">
        <f t="shared" si="14"/>
        <v>0</v>
      </c>
      <c r="P145" s="54">
        <f t="shared" si="15"/>
        <v>0</v>
      </c>
      <c r="Q145" s="54">
        <f t="shared" si="16"/>
        <v>0</v>
      </c>
      <c r="R145" s="5">
        <f t="shared" si="17"/>
        <v>0</v>
      </c>
      <c r="T145" s="112"/>
    </row>
    <row r="146" spans="1:20" s="53" customFormat="1" ht="25.5">
      <c r="A146" s="66">
        <v>138</v>
      </c>
      <c r="B146" s="2"/>
      <c r="C146" s="120" t="s">
        <v>272</v>
      </c>
      <c r="D146" s="123" t="s">
        <v>256</v>
      </c>
      <c r="E146" s="124" t="s">
        <v>274</v>
      </c>
      <c r="F146" s="78" t="s">
        <v>162</v>
      </c>
      <c r="G146" s="79">
        <v>86</v>
      </c>
      <c r="H146" s="108"/>
      <c r="I146" s="108"/>
      <c r="J146" s="80"/>
      <c r="K146" s="80"/>
      <c r="L146" s="81"/>
      <c r="M146" s="5">
        <f t="shared" si="12"/>
        <v>0</v>
      </c>
      <c r="N146" s="99">
        <f t="shared" si="13"/>
        <v>0</v>
      </c>
      <c r="O146" s="54">
        <f t="shared" si="14"/>
        <v>0</v>
      </c>
      <c r="P146" s="54">
        <f t="shared" si="15"/>
        <v>0</v>
      </c>
      <c r="Q146" s="54">
        <f t="shared" si="16"/>
        <v>0</v>
      </c>
      <c r="R146" s="5">
        <f t="shared" si="17"/>
        <v>0</v>
      </c>
      <c r="T146" s="112"/>
    </row>
    <row r="147" spans="1:20" s="53" customFormat="1" ht="25.5">
      <c r="A147" s="66">
        <v>139</v>
      </c>
      <c r="B147" s="2"/>
      <c r="C147" s="120" t="s">
        <v>272</v>
      </c>
      <c r="D147" s="123" t="s">
        <v>257</v>
      </c>
      <c r="E147" s="124" t="s">
        <v>274</v>
      </c>
      <c r="F147" s="78" t="s">
        <v>162</v>
      </c>
      <c r="G147" s="79">
        <v>17</v>
      </c>
      <c r="H147" s="108"/>
      <c r="I147" s="108"/>
      <c r="J147" s="80"/>
      <c r="K147" s="80"/>
      <c r="L147" s="81"/>
      <c r="M147" s="5">
        <f t="shared" si="12"/>
        <v>0</v>
      </c>
      <c r="N147" s="99">
        <f t="shared" si="13"/>
        <v>0</v>
      </c>
      <c r="O147" s="54">
        <f t="shared" si="14"/>
        <v>0</v>
      </c>
      <c r="P147" s="54">
        <f t="shared" si="15"/>
        <v>0</v>
      </c>
      <c r="Q147" s="54">
        <f t="shared" si="16"/>
        <v>0</v>
      </c>
      <c r="R147" s="5">
        <f t="shared" si="17"/>
        <v>0</v>
      </c>
      <c r="T147" s="112"/>
    </row>
    <row r="148" spans="1:20" s="53" customFormat="1" ht="25.5">
      <c r="A148" s="66">
        <v>140</v>
      </c>
      <c r="B148" s="2"/>
      <c r="C148" s="120" t="s">
        <v>272</v>
      </c>
      <c r="D148" s="123" t="s">
        <v>258</v>
      </c>
      <c r="E148" s="124" t="s">
        <v>274</v>
      </c>
      <c r="F148" s="78" t="s">
        <v>162</v>
      </c>
      <c r="G148" s="79">
        <v>2</v>
      </c>
      <c r="H148" s="108"/>
      <c r="I148" s="108"/>
      <c r="J148" s="80"/>
      <c r="K148" s="80"/>
      <c r="L148" s="81"/>
      <c r="M148" s="5">
        <f t="shared" si="12"/>
        <v>0</v>
      </c>
      <c r="N148" s="99">
        <f t="shared" si="13"/>
        <v>0</v>
      </c>
      <c r="O148" s="54">
        <f t="shared" si="14"/>
        <v>0</v>
      </c>
      <c r="P148" s="54">
        <f t="shared" si="15"/>
        <v>0</v>
      </c>
      <c r="Q148" s="54">
        <f t="shared" si="16"/>
        <v>0</v>
      </c>
      <c r="R148" s="5">
        <f t="shared" si="17"/>
        <v>0</v>
      </c>
      <c r="T148" s="112"/>
    </row>
    <row r="149" spans="1:20" s="53" customFormat="1" ht="12.75">
      <c r="A149" s="66">
        <v>141</v>
      </c>
      <c r="B149" s="2"/>
      <c r="C149" s="119" t="s">
        <v>279</v>
      </c>
      <c r="D149" s="123"/>
      <c r="E149" s="124"/>
      <c r="F149" s="78"/>
      <c r="G149" s="79"/>
      <c r="H149" s="113"/>
      <c r="I149" s="113"/>
      <c r="J149" s="80"/>
      <c r="K149" s="80"/>
      <c r="L149" s="81"/>
      <c r="M149" s="5">
        <f t="shared" si="12"/>
        <v>0</v>
      </c>
      <c r="N149" s="99">
        <f t="shared" si="13"/>
        <v>0</v>
      </c>
      <c r="O149" s="54">
        <f t="shared" si="14"/>
        <v>0</v>
      </c>
      <c r="P149" s="54">
        <f t="shared" si="15"/>
        <v>0</v>
      </c>
      <c r="Q149" s="54">
        <f t="shared" si="16"/>
        <v>0</v>
      </c>
      <c r="R149" s="5">
        <f t="shared" si="17"/>
        <v>0</v>
      </c>
      <c r="T149" s="112"/>
    </row>
    <row r="150" spans="1:20" s="53" customFormat="1" ht="12.75">
      <c r="A150" s="66">
        <v>142</v>
      </c>
      <c r="B150" s="2"/>
      <c r="C150" s="120" t="s">
        <v>322</v>
      </c>
      <c r="D150" s="123" t="s">
        <v>280</v>
      </c>
      <c r="E150" s="124" t="s">
        <v>334</v>
      </c>
      <c r="F150" s="78" t="s">
        <v>47</v>
      </c>
      <c r="G150" s="79">
        <v>4300</v>
      </c>
      <c r="H150" s="108"/>
      <c r="I150" s="108"/>
      <c r="J150" s="80"/>
      <c r="K150" s="80"/>
      <c r="L150" s="81"/>
      <c r="M150" s="5">
        <f t="shared" si="12"/>
        <v>0</v>
      </c>
      <c r="N150" s="99">
        <f t="shared" si="13"/>
        <v>0</v>
      </c>
      <c r="O150" s="54">
        <f t="shared" si="14"/>
        <v>0</v>
      </c>
      <c r="P150" s="54">
        <f t="shared" si="15"/>
        <v>0</v>
      </c>
      <c r="Q150" s="54">
        <f t="shared" si="16"/>
        <v>0</v>
      </c>
      <c r="R150" s="5">
        <f t="shared" si="17"/>
        <v>0</v>
      </c>
      <c r="T150" s="112"/>
    </row>
    <row r="151" spans="1:20" s="53" customFormat="1" ht="12.75">
      <c r="A151" s="66">
        <v>143</v>
      </c>
      <c r="B151" s="2"/>
      <c r="C151" s="120" t="s">
        <v>322</v>
      </c>
      <c r="D151" s="123" t="s">
        <v>281</v>
      </c>
      <c r="E151" s="124" t="s">
        <v>334</v>
      </c>
      <c r="F151" s="78" t="s">
        <v>47</v>
      </c>
      <c r="G151" s="79">
        <v>950</v>
      </c>
      <c r="H151" s="108"/>
      <c r="I151" s="108"/>
      <c r="J151" s="80"/>
      <c r="K151" s="80"/>
      <c r="L151" s="81"/>
      <c r="M151" s="5">
        <f t="shared" si="12"/>
        <v>0</v>
      </c>
      <c r="N151" s="99">
        <f t="shared" si="13"/>
        <v>0</v>
      </c>
      <c r="O151" s="54">
        <f t="shared" si="14"/>
        <v>0</v>
      </c>
      <c r="P151" s="54">
        <f t="shared" si="15"/>
        <v>0</v>
      </c>
      <c r="Q151" s="54">
        <f t="shared" si="16"/>
        <v>0</v>
      </c>
      <c r="R151" s="5">
        <f t="shared" si="17"/>
        <v>0</v>
      </c>
      <c r="T151" s="112"/>
    </row>
    <row r="152" spans="1:20" s="53" customFormat="1" ht="12.75">
      <c r="A152" s="66">
        <v>144</v>
      </c>
      <c r="B152" s="2"/>
      <c r="C152" s="120" t="s">
        <v>322</v>
      </c>
      <c r="D152" s="123" t="s">
        <v>282</v>
      </c>
      <c r="E152" s="124" t="s">
        <v>334</v>
      </c>
      <c r="F152" s="78" t="s">
        <v>47</v>
      </c>
      <c r="G152" s="79">
        <v>2500</v>
      </c>
      <c r="H152" s="108"/>
      <c r="I152" s="108"/>
      <c r="J152" s="80"/>
      <c r="K152" s="80"/>
      <c r="L152" s="81"/>
      <c r="M152" s="5">
        <f t="shared" si="12"/>
        <v>0</v>
      </c>
      <c r="N152" s="99">
        <f t="shared" si="13"/>
        <v>0</v>
      </c>
      <c r="O152" s="54">
        <f t="shared" si="14"/>
        <v>0</v>
      </c>
      <c r="P152" s="54">
        <f t="shared" si="15"/>
        <v>0</v>
      </c>
      <c r="Q152" s="54">
        <f t="shared" si="16"/>
        <v>0</v>
      </c>
      <c r="R152" s="5">
        <f t="shared" si="17"/>
        <v>0</v>
      </c>
      <c r="T152" s="112"/>
    </row>
    <row r="153" spans="1:20" s="53" customFormat="1" ht="12.75">
      <c r="A153" s="66">
        <v>145</v>
      </c>
      <c r="B153" s="2"/>
      <c r="C153" s="120" t="s">
        <v>322</v>
      </c>
      <c r="D153" s="123" t="s">
        <v>283</v>
      </c>
      <c r="E153" s="124" t="s">
        <v>334</v>
      </c>
      <c r="F153" s="78" t="s">
        <v>47</v>
      </c>
      <c r="G153" s="79">
        <v>25</v>
      </c>
      <c r="H153" s="108"/>
      <c r="I153" s="108"/>
      <c r="J153" s="80"/>
      <c r="K153" s="80"/>
      <c r="L153" s="81"/>
      <c r="M153" s="5">
        <f t="shared" si="12"/>
        <v>0</v>
      </c>
      <c r="N153" s="99">
        <f t="shared" si="13"/>
        <v>0</v>
      </c>
      <c r="O153" s="54">
        <f t="shared" si="14"/>
        <v>0</v>
      </c>
      <c r="P153" s="54">
        <f t="shared" si="15"/>
        <v>0</v>
      </c>
      <c r="Q153" s="54">
        <f t="shared" si="16"/>
        <v>0</v>
      </c>
      <c r="R153" s="5">
        <f t="shared" si="17"/>
        <v>0</v>
      </c>
      <c r="T153" s="112"/>
    </row>
    <row r="154" spans="1:20" s="53" customFormat="1" ht="12.75">
      <c r="A154" s="66">
        <v>146</v>
      </c>
      <c r="B154" s="2"/>
      <c r="C154" s="120" t="s">
        <v>322</v>
      </c>
      <c r="D154" s="123" t="s">
        <v>284</v>
      </c>
      <c r="E154" s="124" t="s">
        <v>334</v>
      </c>
      <c r="F154" s="78" t="s">
        <v>47</v>
      </c>
      <c r="G154" s="79">
        <v>190</v>
      </c>
      <c r="H154" s="108"/>
      <c r="I154" s="108"/>
      <c r="J154" s="80"/>
      <c r="K154" s="80"/>
      <c r="L154" s="81"/>
      <c r="M154" s="5">
        <f t="shared" si="12"/>
        <v>0</v>
      </c>
      <c r="N154" s="99">
        <f t="shared" si="13"/>
        <v>0</v>
      </c>
      <c r="O154" s="54">
        <f t="shared" si="14"/>
        <v>0</v>
      </c>
      <c r="P154" s="54">
        <f t="shared" si="15"/>
        <v>0</v>
      </c>
      <c r="Q154" s="54">
        <f t="shared" si="16"/>
        <v>0</v>
      </c>
      <c r="R154" s="5">
        <f t="shared" si="17"/>
        <v>0</v>
      </c>
      <c r="T154" s="112"/>
    </row>
    <row r="155" spans="1:20" s="53" customFormat="1" ht="12.75">
      <c r="A155" s="66">
        <v>147</v>
      </c>
      <c r="B155" s="2"/>
      <c r="C155" s="120" t="s">
        <v>322</v>
      </c>
      <c r="D155" s="123" t="s">
        <v>285</v>
      </c>
      <c r="E155" s="124" t="s">
        <v>334</v>
      </c>
      <c r="F155" s="78" t="s">
        <v>47</v>
      </c>
      <c r="G155" s="79">
        <v>35</v>
      </c>
      <c r="H155" s="108"/>
      <c r="I155" s="108"/>
      <c r="J155" s="80"/>
      <c r="K155" s="80"/>
      <c r="L155" s="81"/>
      <c r="M155" s="5">
        <f t="shared" si="12"/>
        <v>0</v>
      </c>
      <c r="N155" s="99">
        <f t="shared" si="13"/>
        <v>0</v>
      </c>
      <c r="O155" s="54">
        <f t="shared" si="14"/>
        <v>0</v>
      </c>
      <c r="P155" s="54">
        <f t="shared" si="15"/>
        <v>0</v>
      </c>
      <c r="Q155" s="54">
        <f t="shared" si="16"/>
        <v>0</v>
      </c>
      <c r="R155" s="5">
        <f t="shared" si="17"/>
        <v>0</v>
      </c>
      <c r="T155" s="112"/>
    </row>
    <row r="156" spans="1:20" s="53" customFormat="1" ht="12.75">
      <c r="A156" s="66">
        <v>148</v>
      </c>
      <c r="B156" s="2"/>
      <c r="C156" s="120" t="s">
        <v>322</v>
      </c>
      <c r="D156" s="123" t="s">
        <v>286</v>
      </c>
      <c r="E156" s="124" t="s">
        <v>334</v>
      </c>
      <c r="F156" s="78" t="s">
        <v>47</v>
      </c>
      <c r="G156" s="79">
        <v>20</v>
      </c>
      <c r="H156" s="108"/>
      <c r="I156" s="108"/>
      <c r="J156" s="80"/>
      <c r="K156" s="80"/>
      <c r="L156" s="81"/>
      <c r="M156" s="5">
        <f t="shared" si="12"/>
        <v>0</v>
      </c>
      <c r="N156" s="99">
        <f t="shared" si="13"/>
        <v>0</v>
      </c>
      <c r="O156" s="54">
        <f t="shared" si="14"/>
        <v>0</v>
      </c>
      <c r="P156" s="54">
        <f t="shared" si="15"/>
        <v>0</v>
      </c>
      <c r="Q156" s="54">
        <f t="shared" si="16"/>
        <v>0</v>
      </c>
      <c r="R156" s="5">
        <f t="shared" si="17"/>
        <v>0</v>
      </c>
      <c r="T156" s="112"/>
    </row>
    <row r="157" spans="1:20" s="53" customFormat="1" ht="25.5">
      <c r="A157" s="66">
        <v>149</v>
      </c>
      <c r="B157" s="2"/>
      <c r="C157" s="120" t="s">
        <v>322</v>
      </c>
      <c r="D157" s="123" t="s">
        <v>287</v>
      </c>
      <c r="E157" s="124" t="s">
        <v>334</v>
      </c>
      <c r="F157" s="78" t="s">
        <v>47</v>
      </c>
      <c r="G157" s="79">
        <v>150</v>
      </c>
      <c r="H157" s="108"/>
      <c r="I157" s="108"/>
      <c r="J157" s="80"/>
      <c r="K157" s="80"/>
      <c r="L157" s="81"/>
      <c r="M157" s="5">
        <f t="shared" si="12"/>
        <v>0</v>
      </c>
      <c r="N157" s="99">
        <f t="shared" si="13"/>
        <v>0</v>
      </c>
      <c r="O157" s="54">
        <f t="shared" si="14"/>
        <v>0</v>
      </c>
      <c r="P157" s="54">
        <f t="shared" si="15"/>
        <v>0</v>
      </c>
      <c r="Q157" s="54">
        <f t="shared" si="16"/>
        <v>0</v>
      </c>
      <c r="R157" s="5">
        <f t="shared" si="17"/>
        <v>0</v>
      </c>
      <c r="T157" s="112"/>
    </row>
    <row r="158" spans="1:20" s="53" customFormat="1" ht="12.75">
      <c r="A158" s="66">
        <v>150</v>
      </c>
      <c r="B158" s="2"/>
      <c r="C158" s="120" t="s">
        <v>322</v>
      </c>
      <c r="D158" s="123" t="s">
        <v>288</v>
      </c>
      <c r="E158" s="124" t="s">
        <v>334</v>
      </c>
      <c r="F158" s="78" t="s">
        <v>47</v>
      </c>
      <c r="G158" s="79">
        <v>110</v>
      </c>
      <c r="H158" s="108"/>
      <c r="I158" s="108"/>
      <c r="J158" s="80"/>
      <c r="K158" s="80"/>
      <c r="L158" s="81"/>
      <c r="M158" s="5">
        <f t="shared" si="12"/>
        <v>0</v>
      </c>
      <c r="N158" s="99">
        <f t="shared" si="13"/>
        <v>0</v>
      </c>
      <c r="O158" s="54">
        <f t="shared" si="14"/>
        <v>0</v>
      </c>
      <c r="P158" s="54">
        <f t="shared" si="15"/>
        <v>0</v>
      </c>
      <c r="Q158" s="54">
        <f t="shared" si="16"/>
        <v>0</v>
      </c>
      <c r="R158" s="5">
        <f t="shared" si="17"/>
        <v>0</v>
      </c>
      <c r="T158" s="112"/>
    </row>
    <row r="159" spans="1:20" s="53" customFormat="1" ht="12.75">
      <c r="A159" s="66">
        <v>151</v>
      </c>
      <c r="B159" s="2"/>
      <c r="C159" s="120" t="s">
        <v>322</v>
      </c>
      <c r="D159" s="123" t="s">
        <v>289</v>
      </c>
      <c r="E159" s="124" t="s">
        <v>334</v>
      </c>
      <c r="F159" s="78" t="s">
        <v>47</v>
      </c>
      <c r="G159" s="79">
        <v>25</v>
      </c>
      <c r="H159" s="108"/>
      <c r="I159" s="108"/>
      <c r="J159" s="80"/>
      <c r="K159" s="80"/>
      <c r="L159" s="81"/>
      <c r="M159" s="5">
        <f t="shared" si="12"/>
        <v>0</v>
      </c>
      <c r="N159" s="99">
        <f t="shared" si="13"/>
        <v>0</v>
      </c>
      <c r="O159" s="54">
        <f t="shared" si="14"/>
        <v>0</v>
      </c>
      <c r="P159" s="54">
        <f t="shared" si="15"/>
        <v>0</v>
      </c>
      <c r="Q159" s="54">
        <f t="shared" si="16"/>
        <v>0</v>
      </c>
      <c r="R159" s="5">
        <f t="shared" si="17"/>
        <v>0</v>
      </c>
      <c r="T159" s="112"/>
    </row>
    <row r="160" spans="1:20" s="53" customFormat="1" ht="12.75">
      <c r="A160" s="66">
        <v>152</v>
      </c>
      <c r="B160" s="2"/>
      <c r="C160" s="120" t="s">
        <v>322</v>
      </c>
      <c r="D160" s="123" t="s">
        <v>290</v>
      </c>
      <c r="E160" s="124"/>
      <c r="F160" s="78" t="s">
        <v>47</v>
      </c>
      <c r="G160" s="79">
        <v>110</v>
      </c>
      <c r="H160" s="108"/>
      <c r="I160" s="108"/>
      <c r="J160" s="80"/>
      <c r="K160" s="80"/>
      <c r="L160" s="81"/>
      <c r="M160" s="5">
        <f t="shared" si="12"/>
        <v>0</v>
      </c>
      <c r="N160" s="99">
        <f t="shared" si="13"/>
        <v>0</v>
      </c>
      <c r="O160" s="54">
        <f t="shared" si="14"/>
        <v>0</v>
      </c>
      <c r="P160" s="54">
        <f t="shared" si="15"/>
        <v>0</v>
      </c>
      <c r="Q160" s="54">
        <f t="shared" si="16"/>
        <v>0</v>
      </c>
      <c r="R160" s="5">
        <f t="shared" si="17"/>
        <v>0</v>
      </c>
      <c r="T160" s="112"/>
    </row>
    <row r="161" spans="1:20" s="53" customFormat="1" ht="12.75">
      <c r="A161" s="66">
        <v>153</v>
      </c>
      <c r="B161" s="2"/>
      <c r="C161" s="120" t="s">
        <v>322</v>
      </c>
      <c r="D161" s="123" t="s">
        <v>291</v>
      </c>
      <c r="E161" s="124" t="s">
        <v>334</v>
      </c>
      <c r="F161" s="78" t="s">
        <v>47</v>
      </c>
      <c r="G161" s="79">
        <v>20</v>
      </c>
      <c r="H161" s="108"/>
      <c r="I161" s="108"/>
      <c r="J161" s="80"/>
      <c r="K161" s="80"/>
      <c r="L161" s="81"/>
      <c r="M161" s="5">
        <f t="shared" si="12"/>
        <v>0</v>
      </c>
      <c r="N161" s="99">
        <f t="shared" si="13"/>
        <v>0</v>
      </c>
      <c r="O161" s="54">
        <f t="shared" si="14"/>
        <v>0</v>
      </c>
      <c r="P161" s="54">
        <f t="shared" si="15"/>
        <v>0</v>
      </c>
      <c r="Q161" s="54">
        <f t="shared" si="16"/>
        <v>0</v>
      </c>
      <c r="R161" s="5">
        <f t="shared" si="17"/>
        <v>0</v>
      </c>
      <c r="T161" s="112"/>
    </row>
    <row r="162" spans="1:20" s="53" customFormat="1" ht="25.5">
      <c r="A162" s="66">
        <v>154</v>
      </c>
      <c r="B162" s="2"/>
      <c r="C162" s="120" t="s">
        <v>323</v>
      </c>
      <c r="D162" s="123" t="s">
        <v>292</v>
      </c>
      <c r="E162" s="124" t="s">
        <v>334</v>
      </c>
      <c r="F162" s="78" t="s">
        <v>47</v>
      </c>
      <c r="G162" s="79">
        <v>35</v>
      </c>
      <c r="H162" s="108"/>
      <c r="I162" s="108"/>
      <c r="J162" s="80"/>
      <c r="K162" s="80"/>
      <c r="L162" s="81"/>
      <c r="M162" s="5">
        <f t="shared" si="12"/>
        <v>0</v>
      </c>
      <c r="N162" s="99">
        <f t="shared" si="13"/>
        <v>0</v>
      </c>
      <c r="O162" s="54">
        <f t="shared" si="14"/>
        <v>0</v>
      </c>
      <c r="P162" s="54">
        <f t="shared" si="15"/>
        <v>0</v>
      </c>
      <c r="Q162" s="54">
        <f t="shared" si="16"/>
        <v>0</v>
      </c>
      <c r="R162" s="5">
        <f t="shared" si="17"/>
        <v>0</v>
      </c>
      <c r="T162" s="112"/>
    </row>
    <row r="163" spans="1:20" s="53" customFormat="1" ht="25.5">
      <c r="A163" s="66">
        <v>155</v>
      </c>
      <c r="B163" s="2"/>
      <c r="C163" s="120" t="s">
        <v>323</v>
      </c>
      <c r="D163" s="123" t="s">
        <v>293</v>
      </c>
      <c r="E163" s="124" t="s">
        <v>334</v>
      </c>
      <c r="F163" s="78" t="s">
        <v>47</v>
      </c>
      <c r="G163" s="79">
        <v>35</v>
      </c>
      <c r="H163" s="108"/>
      <c r="I163" s="108"/>
      <c r="J163" s="80"/>
      <c r="K163" s="80"/>
      <c r="L163" s="81"/>
      <c r="M163" s="5">
        <f t="shared" si="12"/>
        <v>0</v>
      </c>
      <c r="N163" s="99">
        <f t="shared" si="13"/>
        <v>0</v>
      </c>
      <c r="O163" s="54">
        <f t="shared" si="14"/>
        <v>0</v>
      </c>
      <c r="P163" s="54">
        <f t="shared" si="15"/>
        <v>0</v>
      </c>
      <c r="Q163" s="54">
        <f t="shared" si="16"/>
        <v>0</v>
      </c>
      <c r="R163" s="5">
        <f t="shared" si="17"/>
        <v>0</v>
      </c>
      <c r="T163" s="112"/>
    </row>
    <row r="164" spans="1:20" s="53" customFormat="1" ht="12.75">
      <c r="A164" s="66">
        <v>156</v>
      </c>
      <c r="B164" s="2"/>
      <c r="C164" s="120" t="s">
        <v>322</v>
      </c>
      <c r="D164" s="123" t="s">
        <v>294</v>
      </c>
      <c r="E164" s="124" t="s">
        <v>334</v>
      </c>
      <c r="F164" s="78" t="s">
        <v>47</v>
      </c>
      <c r="G164" s="79">
        <v>10</v>
      </c>
      <c r="H164" s="108"/>
      <c r="I164" s="108"/>
      <c r="J164" s="80"/>
      <c r="K164" s="80"/>
      <c r="L164" s="81"/>
      <c r="M164" s="5">
        <f t="shared" si="12"/>
        <v>0</v>
      </c>
      <c r="N164" s="99">
        <f t="shared" si="13"/>
        <v>0</v>
      </c>
      <c r="O164" s="54">
        <f t="shared" si="14"/>
        <v>0</v>
      </c>
      <c r="P164" s="54">
        <f t="shared" si="15"/>
        <v>0</v>
      </c>
      <c r="Q164" s="54">
        <f t="shared" si="16"/>
        <v>0</v>
      </c>
      <c r="R164" s="5">
        <f t="shared" si="17"/>
        <v>0</v>
      </c>
      <c r="T164" s="112"/>
    </row>
    <row r="165" spans="1:20" s="53" customFormat="1" ht="12.75">
      <c r="A165" s="66">
        <v>157</v>
      </c>
      <c r="B165" s="2"/>
      <c r="C165" s="120" t="s">
        <v>324</v>
      </c>
      <c r="D165" s="123" t="s">
        <v>295</v>
      </c>
      <c r="E165" s="124"/>
      <c r="F165" s="78" t="s">
        <v>47</v>
      </c>
      <c r="G165" s="79">
        <v>300</v>
      </c>
      <c r="H165" s="108"/>
      <c r="I165" s="108"/>
      <c r="J165" s="80"/>
      <c r="K165" s="80"/>
      <c r="L165" s="81"/>
      <c r="M165" s="5">
        <f t="shared" si="12"/>
        <v>0</v>
      </c>
      <c r="N165" s="99">
        <f t="shared" si="13"/>
        <v>0</v>
      </c>
      <c r="O165" s="54">
        <f t="shared" si="14"/>
        <v>0</v>
      </c>
      <c r="P165" s="54">
        <f t="shared" si="15"/>
        <v>0</v>
      </c>
      <c r="Q165" s="54">
        <f t="shared" si="16"/>
        <v>0</v>
      </c>
      <c r="R165" s="5">
        <f t="shared" si="17"/>
        <v>0</v>
      </c>
      <c r="T165" s="112"/>
    </row>
    <row r="166" spans="1:20" s="53" customFormat="1" ht="12.75">
      <c r="A166" s="66">
        <v>158</v>
      </c>
      <c r="B166" s="2"/>
      <c r="C166" s="120" t="s">
        <v>324</v>
      </c>
      <c r="D166" s="123" t="s">
        <v>296</v>
      </c>
      <c r="E166" s="124"/>
      <c r="F166" s="78" t="s">
        <v>47</v>
      </c>
      <c r="G166" s="79">
        <v>10</v>
      </c>
      <c r="H166" s="108"/>
      <c r="I166" s="108"/>
      <c r="J166" s="80"/>
      <c r="K166" s="80"/>
      <c r="L166" s="81"/>
      <c r="M166" s="5">
        <f t="shared" si="12"/>
        <v>0</v>
      </c>
      <c r="N166" s="99">
        <f t="shared" si="13"/>
        <v>0</v>
      </c>
      <c r="O166" s="54">
        <f t="shared" si="14"/>
        <v>0</v>
      </c>
      <c r="P166" s="54">
        <f t="shared" si="15"/>
        <v>0</v>
      </c>
      <c r="Q166" s="54">
        <f t="shared" si="16"/>
        <v>0</v>
      </c>
      <c r="R166" s="5">
        <f t="shared" si="17"/>
        <v>0</v>
      </c>
      <c r="T166" s="112"/>
    </row>
    <row r="167" spans="1:20" s="53" customFormat="1" ht="25.5">
      <c r="A167" s="66">
        <v>159</v>
      </c>
      <c r="B167" s="2"/>
      <c r="C167" s="120" t="s">
        <v>325</v>
      </c>
      <c r="D167" s="123" t="s">
        <v>297</v>
      </c>
      <c r="E167" s="124" t="s">
        <v>335</v>
      </c>
      <c r="F167" s="78" t="s">
        <v>162</v>
      </c>
      <c r="G167" s="79">
        <v>2</v>
      </c>
      <c r="H167" s="108"/>
      <c r="I167" s="108"/>
      <c r="J167" s="80"/>
      <c r="K167" s="80"/>
      <c r="L167" s="81"/>
      <c r="M167" s="5">
        <f t="shared" si="12"/>
        <v>0</v>
      </c>
      <c r="N167" s="99">
        <f t="shared" si="13"/>
        <v>0</v>
      </c>
      <c r="O167" s="54">
        <f t="shared" si="14"/>
        <v>0</v>
      </c>
      <c r="P167" s="54">
        <f t="shared" si="15"/>
        <v>0</v>
      </c>
      <c r="Q167" s="54">
        <f t="shared" si="16"/>
        <v>0</v>
      </c>
      <c r="R167" s="5">
        <f t="shared" si="17"/>
        <v>0</v>
      </c>
      <c r="T167" s="112"/>
    </row>
    <row r="168" spans="1:20" s="53" customFormat="1" ht="12.75">
      <c r="A168" s="66">
        <v>160</v>
      </c>
      <c r="B168" s="2"/>
      <c r="C168" s="119" t="s">
        <v>298</v>
      </c>
      <c r="D168" s="123"/>
      <c r="E168" s="124"/>
      <c r="F168" s="78"/>
      <c r="G168" s="79"/>
      <c r="H168" s="113"/>
      <c r="I168" s="113"/>
      <c r="J168" s="80"/>
      <c r="K168" s="80"/>
      <c r="L168" s="81"/>
      <c r="M168" s="5">
        <f t="shared" si="12"/>
        <v>0</v>
      </c>
      <c r="N168" s="99">
        <f t="shared" si="13"/>
        <v>0</v>
      </c>
      <c r="O168" s="54">
        <f t="shared" si="14"/>
        <v>0</v>
      </c>
      <c r="P168" s="54">
        <f t="shared" si="15"/>
        <v>0</v>
      </c>
      <c r="Q168" s="54">
        <f t="shared" si="16"/>
        <v>0</v>
      </c>
      <c r="R168" s="5">
        <f t="shared" si="17"/>
        <v>0</v>
      </c>
      <c r="T168" s="112"/>
    </row>
    <row r="169" spans="1:20" s="53" customFormat="1" ht="38.25">
      <c r="A169" s="66">
        <v>161</v>
      </c>
      <c r="B169" s="2"/>
      <c r="C169" s="120" t="s">
        <v>326</v>
      </c>
      <c r="D169" s="123" t="s">
        <v>299</v>
      </c>
      <c r="E169" s="124" t="s">
        <v>336</v>
      </c>
      <c r="F169" s="78" t="s">
        <v>162</v>
      </c>
      <c r="G169" s="79">
        <v>23</v>
      </c>
      <c r="H169" s="108"/>
      <c r="I169" s="108"/>
      <c r="J169" s="80"/>
      <c r="K169" s="80"/>
      <c r="L169" s="81"/>
      <c r="M169" s="5">
        <f t="shared" si="12"/>
        <v>0</v>
      </c>
      <c r="N169" s="99">
        <f t="shared" si="13"/>
        <v>0</v>
      </c>
      <c r="O169" s="54">
        <f t="shared" si="14"/>
        <v>0</v>
      </c>
      <c r="P169" s="54">
        <f t="shared" si="15"/>
        <v>0</v>
      </c>
      <c r="Q169" s="54">
        <f t="shared" si="16"/>
        <v>0</v>
      </c>
      <c r="R169" s="5">
        <f t="shared" si="17"/>
        <v>0</v>
      </c>
      <c r="T169" s="112"/>
    </row>
    <row r="170" spans="1:20" s="53" customFormat="1" ht="25.5">
      <c r="A170" s="66">
        <v>162</v>
      </c>
      <c r="B170" s="2"/>
      <c r="C170" s="120" t="s">
        <v>326</v>
      </c>
      <c r="D170" s="123" t="s">
        <v>300</v>
      </c>
      <c r="E170" s="124" t="s">
        <v>336</v>
      </c>
      <c r="F170" s="78" t="s">
        <v>162</v>
      </c>
      <c r="G170" s="79">
        <v>11</v>
      </c>
      <c r="H170" s="108"/>
      <c r="I170" s="108"/>
      <c r="J170" s="80"/>
      <c r="K170" s="80"/>
      <c r="L170" s="81"/>
      <c r="M170" s="5">
        <f t="shared" si="12"/>
        <v>0</v>
      </c>
      <c r="N170" s="99">
        <f t="shared" si="13"/>
        <v>0</v>
      </c>
      <c r="O170" s="54">
        <f t="shared" si="14"/>
        <v>0</v>
      </c>
      <c r="P170" s="54">
        <f t="shared" si="15"/>
        <v>0</v>
      </c>
      <c r="Q170" s="54">
        <f t="shared" si="16"/>
        <v>0</v>
      </c>
      <c r="R170" s="5">
        <f t="shared" si="17"/>
        <v>0</v>
      </c>
      <c r="T170" s="112"/>
    </row>
    <row r="171" spans="1:20" s="53" customFormat="1" ht="25.5">
      <c r="A171" s="66">
        <v>163</v>
      </c>
      <c r="B171" s="2"/>
      <c r="C171" s="120" t="s">
        <v>326</v>
      </c>
      <c r="D171" s="123" t="s">
        <v>301</v>
      </c>
      <c r="E171" s="124" t="s">
        <v>336</v>
      </c>
      <c r="F171" s="78" t="s">
        <v>162</v>
      </c>
      <c r="G171" s="79">
        <v>3</v>
      </c>
      <c r="H171" s="108"/>
      <c r="I171" s="108"/>
      <c r="J171" s="80"/>
      <c r="K171" s="80"/>
      <c r="L171" s="81"/>
      <c r="M171" s="5">
        <f t="shared" si="12"/>
        <v>0</v>
      </c>
      <c r="N171" s="99">
        <f t="shared" si="13"/>
        <v>0</v>
      </c>
      <c r="O171" s="54">
        <f t="shared" si="14"/>
        <v>0</v>
      </c>
      <c r="P171" s="54">
        <f t="shared" si="15"/>
        <v>0</v>
      </c>
      <c r="Q171" s="54">
        <f t="shared" si="16"/>
        <v>0</v>
      </c>
      <c r="R171" s="5">
        <f t="shared" si="17"/>
        <v>0</v>
      </c>
      <c r="T171" s="112"/>
    </row>
    <row r="172" spans="1:20" s="53" customFormat="1" ht="25.5">
      <c r="A172" s="66">
        <v>164</v>
      </c>
      <c r="B172" s="2"/>
      <c r="C172" s="120" t="s">
        <v>326</v>
      </c>
      <c r="D172" s="123" t="s">
        <v>302</v>
      </c>
      <c r="E172" s="124" t="s">
        <v>336</v>
      </c>
      <c r="F172" s="78" t="s">
        <v>162</v>
      </c>
      <c r="G172" s="79">
        <v>40</v>
      </c>
      <c r="H172" s="108"/>
      <c r="I172" s="108"/>
      <c r="J172" s="80"/>
      <c r="K172" s="80"/>
      <c r="L172" s="81"/>
      <c r="M172" s="5">
        <f t="shared" si="12"/>
        <v>0</v>
      </c>
      <c r="N172" s="99">
        <f t="shared" si="13"/>
        <v>0</v>
      </c>
      <c r="O172" s="54">
        <f t="shared" si="14"/>
        <v>0</v>
      </c>
      <c r="P172" s="54">
        <f t="shared" si="15"/>
        <v>0</v>
      </c>
      <c r="Q172" s="54">
        <f t="shared" si="16"/>
        <v>0</v>
      </c>
      <c r="R172" s="5">
        <f t="shared" si="17"/>
        <v>0</v>
      </c>
      <c r="T172" s="112"/>
    </row>
    <row r="173" spans="1:20" s="53" customFormat="1" ht="25.5">
      <c r="A173" s="66">
        <v>165</v>
      </c>
      <c r="B173" s="2"/>
      <c r="C173" s="120" t="s">
        <v>326</v>
      </c>
      <c r="D173" s="123" t="s">
        <v>303</v>
      </c>
      <c r="E173" s="124" t="s">
        <v>336</v>
      </c>
      <c r="F173" s="78" t="s">
        <v>162</v>
      </c>
      <c r="G173" s="79">
        <v>14</v>
      </c>
      <c r="H173" s="108"/>
      <c r="I173" s="108"/>
      <c r="J173" s="80"/>
      <c r="K173" s="80"/>
      <c r="L173" s="81"/>
      <c r="M173" s="5">
        <f t="shared" si="12"/>
        <v>0</v>
      </c>
      <c r="N173" s="99">
        <f t="shared" si="13"/>
        <v>0</v>
      </c>
      <c r="O173" s="54">
        <f t="shared" si="14"/>
        <v>0</v>
      </c>
      <c r="P173" s="54">
        <f t="shared" si="15"/>
        <v>0</v>
      </c>
      <c r="Q173" s="54">
        <f t="shared" si="16"/>
        <v>0</v>
      </c>
      <c r="R173" s="5">
        <f t="shared" si="17"/>
        <v>0</v>
      </c>
      <c r="T173" s="112"/>
    </row>
    <row r="174" spans="1:20" s="53" customFormat="1" ht="25.5">
      <c r="A174" s="66">
        <v>166</v>
      </c>
      <c r="B174" s="2"/>
      <c r="C174" s="120" t="s">
        <v>326</v>
      </c>
      <c r="D174" s="123" t="s">
        <v>304</v>
      </c>
      <c r="E174" s="124" t="s">
        <v>336</v>
      </c>
      <c r="F174" s="78" t="s">
        <v>162</v>
      </c>
      <c r="G174" s="79">
        <v>5</v>
      </c>
      <c r="H174" s="108"/>
      <c r="I174" s="108"/>
      <c r="J174" s="80"/>
      <c r="K174" s="80"/>
      <c r="L174" s="81"/>
      <c r="M174" s="5">
        <f t="shared" si="12"/>
        <v>0</v>
      </c>
      <c r="N174" s="99">
        <f t="shared" si="13"/>
        <v>0</v>
      </c>
      <c r="O174" s="54">
        <f t="shared" si="14"/>
        <v>0</v>
      </c>
      <c r="P174" s="54">
        <f t="shared" si="15"/>
        <v>0</v>
      </c>
      <c r="Q174" s="54">
        <f t="shared" si="16"/>
        <v>0</v>
      </c>
      <c r="R174" s="5">
        <f t="shared" si="17"/>
        <v>0</v>
      </c>
      <c r="T174" s="112"/>
    </row>
    <row r="175" spans="1:20" s="53" customFormat="1" ht="38.25">
      <c r="A175" s="66">
        <v>167</v>
      </c>
      <c r="B175" s="2"/>
      <c r="C175" s="120" t="s">
        <v>326</v>
      </c>
      <c r="D175" s="123" t="s">
        <v>305</v>
      </c>
      <c r="E175" s="124" t="s">
        <v>337</v>
      </c>
      <c r="F175" s="78" t="s">
        <v>162</v>
      </c>
      <c r="G175" s="79">
        <v>2</v>
      </c>
      <c r="H175" s="108"/>
      <c r="I175" s="108"/>
      <c r="J175" s="80"/>
      <c r="K175" s="80"/>
      <c r="L175" s="81"/>
      <c r="M175" s="5">
        <f t="shared" si="12"/>
        <v>0</v>
      </c>
      <c r="N175" s="99">
        <f t="shared" si="13"/>
        <v>0</v>
      </c>
      <c r="O175" s="54">
        <f t="shared" si="14"/>
        <v>0</v>
      </c>
      <c r="P175" s="54">
        <f t="shared" si="15"/>
        <v>0</v>
      </c>
      <c r="Q175" s="54">
        <f t="shared" si="16"/>
        <v>0</v>
      </c>
      <c r="R175" s="5">
        <f t="shared" si="17"/>
        <v>0</v>
      </c>
      <c r="T175" s="112"/>
    </row>
    <row r="176" spans="1:20" s="53" customFormat="1" ht="38.25">
      <c r="A176" s="66">
        <v>168</v>
      </c>
      <c r="B176" s="2"/>
      <c r="C176" s="120" t="s">
        <v>326</v>
      </c>
      <c r="D176" s="123" t="s">
        <v>306</v>
      </c>
      <c r="E176" s="124" t="s">
        <v>337</v>
      </c>
      <c r="F176" s="78" t="s">
        <v>162</v>
      </c>
      <c r="G176" s="79">
        <v>70</v>
      </c>
      <c r="H176" s="108"/>
      <c r="I176" s="108"/>
      <c r="J176" s="80"/>
      <c r="K176" s="80"/>
      <c r="L176" s="81"/>
      <c r="M176" s="5">
        <f t="shared" si="12"/>
        <v>0</v>
      </c>
      <c r="N176" s="99">
        <f t="shared" si="13"/>
        <v>0</v>
      </c>
      <c r="O176" s="54">
        <f t="shared" si="14"/>
        <v>0</v>
      </c>
      <c r="P176" s="54">
        <f t="shared" si="15"/>
        <v>0</v>
      </c>
      <c r="Q176" s="54">
        <f t="shared" si="16"/>
        <v>0</v>
      </c>
      <c r="R176" s="5">
        <f t="shared" si="17"/>
        <v>0</v>
      </c>
      <c r="T176" s="112"/>
    </row>
    <row r="177" spans="1:20" s="53" customFormat="1" ht="38.25">
      <c r="A177" s="66">
        <v>169</v>
      </c>
      <c r="B177" s="2"/>
      <c r="C177" s="120" t="s">
        <v>326</v>
      </c>
      <c r="D177" s="123" t="s">
        <v>307</v>
      </c>
      <c r="E177" s="124" t="s">
        <v>337</v>
      </c>
      <c r="F177" s="78" t="s">
        <v>162</v>
      </c>
      <c r="G177" s="79">
        <v>47</v>
      </c>
      <c r="H177" s="108"/>
      <c r="I177" s="108"/>
      <c r="J177" s="80"/>
      <c r="K177" s="80"/>
      <c r="L177" s="81"/>
      <c r="M177" s="5">
        <f t="shared" si="12"/>
        <v>0</v>
      </c>
      <c r="N177" s="99">
        <f t="shared" si="13"/>
        <v>0</v>
      </c>
      <c r="O177" s="54">
        <f t="shared" si="14"/>
        <v>0</v>
      </c>
      <c r="P177" s="54">
        <f t="shared" si="15"/>
        <v>0</v>
      </c>
      <c r="Q177" s="54">
        <f t="shared" si="16"/>
        <v>0</v>
      </c>
      <c r="R177" s="5">
        <f t="shared" si="17"/>
        <v>0</v>
      </c>
      <c r="T177" s="112"/>
    </row>
    <row r="178" spans="1:20" s="53" customFormat="1" ht="38.25">
      <c r="A178" s="66">
        <v>170</v>
      </c>
      <c r="B178" s="2"/>
      <c r="C178" s="120" t="s">
        <v>326</v>
      </c>
      <c r="D178" s="123" t="s">
        <v>308</v>
      </c>
      <c r="E178" s="124" t="s">
        <v>338</v>
      </c>
      <c r="F178" s="78" t="s">
        <v>162</v>
      </c>
      <c r="G178" s="79">
        <v>10</v>
      </c>
      <c r="H178" s="108"/>
      <c r="I178" s="108"/>
      <c r="J178" s="80"/>
      <c r="K178" s="80"/>
      <c r="L178" s="81"/>
      <c r="M178" s="5">
        <f t="shared" si="12"/>
        <v>0</v>
      </c>
      <c r="N178" s="99">
        <f t="shared" si="13"/>
        <v>0</v>
      </c>
      <c r="O178" s="54">
        <f t="shared" si="14"/>
        <v>0</v>
      </c>
      <c r="P178" s="54">
        <f t="shared" si="15"/>
        <v>0</v>
      </c>
      <c r="Q178" s="54">
        <f t="shared" si="16"/>
        <v>0</v>
      </c>
      <c r="R178" s="5">
        <f t="shared" si="17"/>
        <v>0</v>
      </c>
      <c r="T178" s="112"/>
    </row>
    <row r="179" spans="1:20" s="53" customFormat="1" ht="38.25">
      <c r="A179" s="66">
        <v>171</v>
      </c>
      <c r="B179" s="2"/>
      <c r="C179" s="120" t="s">
        <v>326</v>
      </c>
      <c r="D179" s="123" t="s">
        <v>309</v>
      </c>
      <c r="E179" s="124" t="s">
        <v>338</v>
      </c>
      <c r="F179" s="78" t="s">
        <v>162</v>
      </c>
      <c r="G179" s="79">
        <v>70</v>
      </c>
      <c r="H179" s="108"/>
      <c r="I179" s="108"/>
      <c r="J179" s="80"/>
      <c r="K179" s="80"/>
      <c r="L179" s="81"/>
      <c r="M179" s="5">
        <f t="shared" si="12"/>
        <v>0</v>
      </c>
      <c r="N179" s="99">
        <f t="shared" si="13"/>
        <v>0</v>
      </c>
      <c r="O179" s="54">
        <f t="shared" si="14"/>
        <v>0</v>
      </c>
      <c r="P179" s="54">
        <f t="shared" si="15"/>
        <v>0</v>
      </c>
      <c r="Q179" s="54">
        <f t="shared" si="16"/>
        <v>0</v>
      </c>
      <c r="R179" s="5">
        <f t="shared" si="17"/>
        <v>0</v>
      </c>
      <c r="T179" s="112"/>
    </row>
    <row r="180" spans="1:20" s="53" customFormat="1" ht="38.25">
      <c r="A180" s="66">
        <v>172</v>
      </c>
      <c r="B180" s="2"/>
      <c r="C180" s="120" t="s">
        <v>326</v>
      </c>
      <c r="D180" s="123" t="s">
        <v>310</v>
      </c>
      <c r="E180" s="124" t="s">
        <v>338</v>
      </c>
      <c r="F180" s="78" t="s">
        <v>162</v>
      </c>
      <c r="G180" s="79">
        <v>7</v>
      </c>
      <c r="H180" s="108"/>
      <c r="I180" s="108"/>
      <c r="J180" s="80"/>
      <c r="K180" s="80"/>
      <c r="L180" s="81"/>
      <c r="M180" s="5">
        <f t="shared" si="12"/>
        <v>0</v>
      </c>
      <c r="N180" s="99">
        <f t="shared" si="13"/>
        <v>0</v>
      </c>
      <c r="O180" s="54">
        <f t="shared" si="14"/>
        <v>0</v>
      </c>
      <c r="P180" s="54">
        <f t="shared" si="15"/>
        <v>0</v>
      </c>
      <c r="Q180" s="54">
        <f t="shared" si="16"/>
        <v>0</v>
      </c>
      <c r="R180" s="5">
        <f t="shared" si="17"/>
        <v>0</v>
      </c>
      <c r="T180" s="112"/>
    </row>
    <row r="181" spans="1:20" s="53" customFormat="1" ht="38.25">
      <c r="A181" s="66">
        <v>173</v>
      </c>
      <c r="B181" s="2"/>
      <c r="C181" s="120" t="s">
        <v>326</v>
      </c>
      <c r="D181" s="123" t="s">
        <v>311</v>
      </c>
      <c r="E181" s="124" t="s">
        <v>338</v>
      </c>
      <c r="F181" s="78" t="s">
        <v>162</v>
      </c>
      <c r="G181" s="79">
        <v>80</v>
      </c>
      <c r="H181" s="108"/>
      <c r="I181" s="108"/>
      <c r="J181" s="80"/>
      <c r="K181" s="80"/>
      <c r="L181" s="81"/>
      <c r="M181" s="5">
        <f t="shared" si="12"/>
        <v>0</v>
      </c>
      <c r="N181" s="99">
        <f t="shared" si="13"/>
        <v>0</v>
      </c>
      <c r="O181" s="54">
        <f t="shared" si="14"/>
        <v>0</v>
      </c>
      <c r="P181" s="54">
        <f t="shared" si="15"/>
        <v>0</v>
      </c>
      <c r="Q181" s="54">
        <f t="shared" si="16"/>
        <v>0</v>
      </c>
      <c r="R181" s="5">
        <f t="shared" si="17"/>
        <v>0</v>
      </c>
      <c r="T181" s="112"/>
    </row>
    <row r="182" spans="1:20" s="53" customFormat="1" ht="38.25">
      <c r="A182" s="66">
        <v>174</v>
      </c>
      <c r="B182" s="2"/>
      <c r="C182" s="120" t="s">
        <v>327</v>
      </c>
      <c r="D182" s="123" t="s">
        <v>311</v>
      </c>
      <c r="E182" s="124" t="s">
        <v>338</v>
      </c>
      <c r="F182" s="78" t="s">
        <v>162</v>
      </c>
      <c r="G182" s="79">
        <v>26</v>
      </c>
      <c r="H182" s="108"/>
      <c r="I182" s="108"/>
      <c r="J182" s="80"/>
      <c r="K182" s="80"/>
      <c r="L182" s="81"/>
      <c r="M182" s="5">
        <f t="shared" si="12"/>
        <v>0</v>
      </c>
      <c r="N182" s="99">
        <f t="shared" si="13"/>
        <v>0</v>
      </c>
      <c r="O182" s="54">
        <f t="shared" si="14"/>
        <v>0</v>
      </c>
      <c r="P182" s="54">
        <f t="shared" si="15"/>
        <v>0</v>
      </c>
      <c r="Q182" s="54">
        <f t="shared" si="16"/>
        <v>0</v>
      </c>
      <c r="R182" s="5">
        <f t="shared" si="17"/>
        <v>0</v>
      </c>
      <c r="T182" s="112"/>
    </row>
    <row r="183" spans="1:20" s="53" customFormat="1" ht="38.25">
      <c r="A183" s="66">
        <v>175</v>
      </c>
      <c r="B183" s="2"/>
      <c r="C183" s="120" t="s">
        <v>326</v>
      </c>
      <c r="D183" s="123" t="s">
        <v>312</v>
      </c>
      <c r="E183" s="124" t="s">
        <v>338</v>
      </c>
      <c r="F183" s="78" t="s">
        <v>162</v>
      </c>
      <c r="G183" s="79">
        <v>4</v>
      </c>
      <c r="H183" s="108"/>
      <c r="I183" s="108"/>
      <c r="J183" s="80"/>
      <c r="K183" s="80"/>
      <c r="L183" s="81"/>
      <c r="M183" s="5">
        <f t="shared" si="12"/>
        <v>0</v>
      </c>
      <c r="N183" s="99">
        <f t="shared" si="13"/>
        <v>0</v>
      </c>
      <c r="O183" s="54">
        <f t="shared" si="14"/>
        <v>0</v>
      </c>
      <c r="P183" s="54">
        <f t="shared" si="15"/>
        <v>0</v>
      </c>
      <c r="Q183" s="54">
        <f t="shared" si="16"/>
        <v>0</v>
      </c>
      <c r="R183" s="5">
        <f t="shared" si="17"/>
        <v>0</v>
      </c>
      <c r="T183" s="112"/>
    </row>
    <row r="184" spans="1:20" s="53" customFormat="1" ht="38.25">
      <c r="A184" s="66">
        <v>176</v>
      </c>
      <c r="B184" s="2"/>
      <c r="C184" s="120" t="s">
        <v>326</v>
      </c>
      <c r="D184" s="123" t="s">
        <v>313</v>
      </c>
      <c r="E184" s="124" t="s">
        <v>338</v>
      </c>
      <c r="F184" s="78" t="s">
        <v>162</v>
      </c>
      <c r="G184" s="79">
        <v>2</v>
      </c>
      <c r="H184" s="108"/>
      <c r="I184" s="108"/>
      <c r="J184" s="80"/>
      <c r="K184" s="80"/>
      <c r="L184" s="81"/>
      <c r="M184" s="5">
        <f t="shared" si="12"/>
        <v>0</v>
      </c>
      <c r="N184" s="99">
        <f t="shared" si="13"/>
        <v>0</v>
      </c>
      <c r="O184" s="54">
        <f t="shared" si="14"/>
        <v>0</v>
      </c>
      <c r="P184" s="54">
        <f t="shared" si="15"/>
        <v>0</v>
      </c>
      <c r="Q184" s="54">
        <f t="shared" si="16"/>
        <v>0</v>
      </c>
      <c r="R184" s="5">
        <f t="shared" si="17"/>
        <v>0</v>
      </c>
      <c r="T184" s="112"/>
    </row>
    <row r="185" spans="1:20" s="53" customFormat="1" ht="38.25">
      <c r="A185" s="66">
        <v>177</v>
      </c>
      <c r="B185" s="2"/>
      <c r="C185" s="120" t="s">
        <v>326</v>
      </c>
      <c r="D185" s="123" t="s">
        <v>314</v>
      </c>
      <c r="E185" s="124" t="s">
        <v>338</v>
      </c>
      <c r="F185" s="78" t="s">
        <v>162</v>
      </c>
      <c r="G185" s="79">
        <v>4</v>
      </c>
      <c r="H185" s="108"/>
      <c r="I185" s="108"/>
      <c r="J185" s="80"/>
      <c r="K185" s="80"/>
      <c r="L185" s="81"/>
      <c r="M185" s="5">
        <f t="shared" si="12"/>
        <v>0</v>
      </c>
      <c r="N185" s="99">
        <f t="shared" si="13"/>
        <v>0</v>
      </c>
      <c r="O185" s="54">
        <f t="shared" si="14"/>
        <v>0</v>
      </c>
      <c r="P185" s="54">
        <f t="shared" si="15"/>
        <v>0</v>
      </c>
      <c r="Q185" s="54">
        <f t="shared" si="16"/>
        <v>0</v>
      </c>
      <c r="R185" s="5">
        <f t="shared" si="17"/>
        <v>0</v>
      </c>
      <c r="T185" s="112"/>
    </row>
    <row r="186" spans="1:20" s="53" customFormat="1" ht="38.25">
      <c r="A186" s="66">
        <v>178</v>
      </c>
      <c r="B186" s="2"/>
      <c r="C186" s="120" t="s">
        <v>326</v>
      </c>
      <c r="D186" s="123" t="s">
        <v>315</v>
      </c>
      <c r="E186" s="124" t="s">
        <v>338</v>
      </c>
      <c r="F186" s="78" t="s">
        <v>162</v>
      </c>
      <c r="G186" s="79">
        <v>2</v>
      </c>
      <c r="H186" s="108"/>
      <c r="I186" s="108"/>
      <c r="J186" s="80"/>
      <c r="K186" s="80"/>
      <c r="L186" s="81"/>
      <c r="M186" s="5">
        <f t="shared" si="12"/>
        <v>0</v>
      </c>
      <c r="N186" s="99">
        <f t="shared" si="13"/>
        <v>0</v>
      </c>
      <c r="O186" s="54">
        <f t="shared" si="14"/>
        <v>0</v>
      </c>
      <c r="P186" s="54">
        <f t="shared" si="15"/>
        <v>0</v>
      </c>
      <c r="Q186" s="54">
        <f t="shared" si="16"/>
        <v>0</v>
      </c>
      <c r="R186" s="5">
        <f t="shared" si="17"/>
        <v>0</v>
      </c>
      <c r="T186" s="112"/>
    </row>
    <row r="187" spans="1:20" s="53" customFormat="1" ht="38.25">
      <c r="A187" s="66">
        <v>179</v>
      </c>
      <c r="B187" s="2"/>
      <c r="C187" s="120" t="s">
        <v>327</v>
      </c>
      <c r="D187" s="123" t="s">
        <v>316</v>
      </c>
      <c r="E187" s="124" t="s">
        <v>337</v>
      </c>
      <c r="F187" s="78" t="s">
        <v>162</v>
      </c>
      <c r="G187" s="79">
        <v>20</v>
      </c>
      <c r="H187" s="108"/>
      <c r="I187" s="108"/>
      <c r="J187" s="80"/>
      <c r="K187" s="80"/>
      <c r="L187" s="81"/>
      <c r="M187" s="5">
        <f t="shared" si="12"/>
        <v>0</v>
      </c>
      <c r="N187" s="99">
        <f t="shared" si="13"/>
        <v>0</v>
      </c>
      <c r="O187" s="54">
        <f t="shared" si="14"/>
        <v>0</v>
      </c>
      <c r="P187" s="54">
        <f t="shared" si="15"/>
        <v>0</v>
      </c>
      <c r="Q187" s="54">
        <f t="shared" si="16"/>
        <v>0</v>
      </c>
      <c r="R187" s="5">
        <f t="shared" si="17"/>
        <v>0</v>
      </c>
      <c r="T187" s="112"/>
    </row>
    <row r="188" spans="1:20" s="53" customFormat="1" ht="51">
      <c r="A188" s="66">
        <v>180</v>
      </c>
      <c r="B188" s="2"/>
      <c r="C188" s="120" t="s">
        <v>326</v>
      </c>
      <c r="D188" s="123" t="s">
        <v>317</v>
      </c>
      <c r="E188" s="124" t="s">
        <v>338</v>
      </c>
      <c r="F188" s="78" t="s">
        <v>162</v>
      </c>
      <c r="G188" s="79">
        <v>6</v>
      </c>
      <c r="H188" s="108"/>
      <c r="I188" s="108"/>
      <c r="J188" s="80"/>
      <c r="K188" s="80"/>
      <c r="L188" s="81"/>
      <c r="M188" s="5">
        <f t="shared" si="12"/>
        <v>0</v>
      </c>
      <c r="N188" s="99">
        <f t="shared" si="13"/>
        <v>0</v>
      </c>
      <c r="O188" s="54">
        <f t="shared" si="14"/>
        <v>0</v>
      </c>
      <c r="P188" s="54">
        <f t="shared" si="15"/>
        <v>0</v>
      </c>
      <c r="Q188" s="54">
        <f t="shared" si="16"/>
        <v>0</v>
      </c>
      <c r="R188" s="5">
        <f t="shared" si="17"/>
        <v>0</v>
      </c>
      <c r="T188" s="112"/>
    </row>
    <row r="189" spans="1:20" s="53" customFormat="1" ht="38.25">
      <c r="A189" s="66">
        <v>181</v>
      </c>
      <c r="B189" s="2"/>
      <c r="C189" s="120" t="s">
        <v>326</v>
      </c>
      <c r="D189" s="123" t="s">
        <v>318</v>
      </c>
      <c r="E189" s="124" t="s">
        <v>337</v>
      </c>
      <c r="F189" s="78" t="s">
        <v>162</v>
      </c>
      <c r="G189" s="79">
        <v>15</v>
      </c>
      <c r="H189" s="108"/>
      <c r="I189" s="108"/>
      <c r="J189" s="80"/>
      <c r="K189" s="80"/>
      <c r="L189" s="81"/>
      <c r="M189" s="5">
        <f t="shared" si="12"/>
        <v>0</v>
      </c>
      <c r="N189" s="99">
        <f t="shared" si="13"/>
        <v>0</v>
      </c>
      <c r="O189" s="54">
        <f t="shared" si="14"/>
        <v>0</v>
      </c>
      <c r="P189" s="54">
        <f t="shared" si="15"/>
        <v>0</v>
      </c>
      <c r="Q189" s="54">
        <f t="shared" si="16"/>
        <v>0</v>
      </c>
      <c r="R189" s="5">
        <f t="shared" si="17"/>
        <v>0</v>
      </c>
      <c r="T189" s="112"/>
    </row>
    <row r="190" spans="1:20" s="53" customFormat="1" ht="25.5">
      <c r="A190" s="66">
        <v>182</v>
      </c>
      <c r="B190" s="2"/>
      <c r="C190" s="120" t="s">
        <v>328</v>
      </c>
      <c r="D190" s="123" t="s">
        <v>319</v>
      </c>
      <c r="E190" s="124" t="s">
        <v>337</v>
      </c>
      <c r="F190" s="78" t="s">
        <v>47</v>
      </c>
      <c r="G190" s="79">
        <v>24</v>
      </c>
      <c r="H190" s="108"/>
      <c r="I190" s="108"/>
      <c r="J190" s="80"/>
      <c r="K190" s="80"/>
      <c r="L190" s="81"/>
      <c r="M190" s="5">
        <f t="shared" si="12"/>
        <v>0</v>
      </c>
      <c r="N190" s="99">
        <f t="shared" si="13"/>
        <v>0</v>
      </c>
      <c r="O190" s="54">
        <f t="shared" si="14"/>
        <v>0</v>
      </c>
      <c r="P190" s="54">
        <f t="shared" si="15"/>
        <v>0</v>
      </c>
      <c r="Q190" s="54">
        <f t="shared" si="16"/>
        <v>0</v>
      </c>
      <c r="R190" s="5">
        <f t="shared" si="17"/>
        <v>0</v>
      </c>
      <c r="T190" s="112"/>
    </row>
    <row r="191" spans="1:20" s="53" customFormat="1" ht="25.5">
      <c r="A191" s="66">
        <v>183</v>
      </c>
      <c r="B191" s="2"/>
      <c r="C191" s="120" t="s">
        <v>329</v>
      </c>
      <c r="D191" s="123" t="s">
        <v>320</v>
      </c>
      <c r="E191" s="124" t="s">
        <v>337</v>
      </c>
      <c r="F191" s="78" t="s">
        <v>162</v>
      </c>
      <c r="G191" s="79">
        <v>4</v>
      </c>
      <c r="H191" s="108"/>
      <c r="I191" s="108"/>
      <c r="J191" s="80"/>
      <c r="K191" s="80"/>
      <c r="L191" s="81"/>
      <c r="M191" s="5">
        <f t="shared" si="12"/>
        <v>0</v>
      </c>
      <c r="N191" s="99">
        <f t="shared" si="13"/>
        <v>0</v>
      </c>
      <c r="O191" s="54">
        <f t="shared" si="14"/>
        <v>0</v>
      </c>
      <c r="P191" s="54">
        <f t="shared" si="15"/>
        <v>0</v>
      </c>
      <c r="Q191" s="54">
        <f t="shared" si="16"/>
        <v>0</v>
      </c>
      <c r="R191" s="5">
        <f t="shared" si="17"/>
        <v>0</v>
      </c>
      <c r="T191" s="112"/>
    </row>
    <row r="192" spans="1:20" s="53" customFormat="1" ht="25.5">
      <c r="A192" s="66">
        <v>184</v>
      </c>
      <c r="B192" s="2"/>
      <c r="C192" s="120" t="s">
        <v>330</v>
      </c>
      <c r="D192" s="123" t="s">
        <v>321</v>
      </c>
      <c r="E192" s="124" t="s">
        <v>337</v>
      </c>
      <c r="F192" s="78" t="s">
        <v>162</v>
      </c>
      <c r="G192" s="79">
        <v>4</v>
      </c>
      <c r="H192" s="108"/>
      <c r="I192" s="108"/>
      <c r="J192" s="80"/>
      <c r="K192" s="80"/>
      <c r="L192" s="81"/>
      <c r="M192" s="5">
        <f t="shared" si="12"/>
        <v>0</v>
      </c>
      <c r="N192" s="99">
        <f t="shared" si="13"/>
        <v>0</v>
      </c>
      <c r="O192" s="54">
        <f t="shared" si="14"/>
        <v>0</v>
      </c>
      <c r="P192" s="54">
        <f t="shared" si="15"/>
        <v>0</v>
      </c>
      <c r="Q192" s="54">
        <f t="shared" si="16"/>
        <v>0</v>
      </c>
      <c r="R192" s="5">
        <f t="shared" si="17"/>
        <v>0</v>
      </c>
      <c r="T192" s="112"/>
    </row>
    <row r="193" spans="1:20" s="53" customFormat="1" ht="25.5">
      <c r="A193" s="66">
        <v>185</v>
      </c>
      <c r="B193" s="2"/>
      <c r="C193" s="120" t="s">
        <v>331</v>
      </c>
      <c r="D193" s="123"/>
      <c r="E193" s="124" t="s">
        <v>337</v>
      </c>
      <c r="F193" s="78" t="s">
        <v>162</v>
      </c>
      <c r="G193" s="79">
        <v>1</v>
      </c>
      <c r="H193" s="108"/>
      <c r="I193" s="108"/>
      <c r="J193" s="80"/>
      <c r="K193" s="80"/>
      <c r="L193" s="81"/>
      <c r="M193" s="5">
        <f t="shared" si="12"/>
        <v>0</v>
      </c>
      <c r="N193" s="99">
        <f t="shared" si="13"/>
        <v>0</v>
      </c>
      <c r="O193" s="54">
        <f t="shared" si="14"/>
        <v>0</v>
      </c>
      <c r="P193" s="54">
        <f t="shared" si="15"/>
        <v>0</v>
      </c>
      <c r="Q193" s="54">
        <f t="shared" si="16"/>
        <v>0</v>
      </c>
      <c r="R193" s="5">
        <f t="shared" si="17"/>
        <v>0</v>
      </c>
      <c r="T193" s="112"/>
    </row>
    <row r="194" spans="1:20" s="53" customFormat="1" ht="25.5">
      <c r="A194" s="66">
        <v>186</v>
      </c>
      <c r="B194" s="2"/>
      <c r="C194" s="120" t="s">
        <v>332</v>
      </c>
      <c r="D194" s="123"/>
      <c r="E194" s="124" t="s">
        <v>337</v>
      </c>
      <c r="F194" s="78" t="s">
        <v>222</v>
      </c>
      <c r="G194" s="79">
        <v>1</v>
      </c>
      <c r="H194" s="108"/>
      <c r="I194" s="108"/>
      <c r="J194" s="80"/>
      <c r="K194" s="80"/>
      <c r="L194" s="81"/>
      <c r="M194" s="5">
        <f t="shared" si="12"/>
        <v>0</v>
      </c>
      <c r="N194" s="99">
        <f t="shared" si="13"/>
        <v>0</v>
      </c>
      <c r="O194" s="54">
        <f t="shared" si="14"/>
        <v>0</v>
      </c>
      <c r="P194" s="54">
        <f t="shared" si="15"/>
        <v>0</v>
      </c>
      <c r="Q194" s="54">
        <f t="shared" si="16"/>
        <v>0</v>
      </c>
      <c r="R194" s="5">
        <f t="shared" si="17"/>
        <v>0</v>
      </c>
      <c r="T194" s="112"/>
    </row>
    <row r="195" spans="1:20" s="53" customFormat="1" ht="12.75">
      <c r="A195" s="66">
        <v>187</v>
      </c>
      <c r="B195" s="2"/>
      <c r="C195" s="120" t="s">
        <v>333</v>
      </c>
      <c r="D195" s="123"/>
      <c r="E195" s="124"/>
      <c r="F195" s="78" t="s">
        <v>47</v>
      </c>
      <c r="G195" s="79">
        <v>4</v>
      </c>
      <c r="H195" s="108"/>
      <c r="I195" s="108"/>
      <c r="J195" s="80"/>
      <c r="K195" s="80"/>
      <c r="L195" s="81"/>
      <c r="M195" s="5">
        <f t="shared" si="12"/>
        <v>0</v>
      </c>
      <c r="N195" s="99">
        <f t="shared" si="13"/>
        <v>0</v>
      </c>
      <c r="O195" s="54">
        <f t="shared" si="14"/>
        <v>0</v>
      </c>
      <c r="P195" s="54">
        <f t="shared" si="15"/>
        <v>0</v>
      </c>
      <c r="Q195" s="54">
        <f t="shared" si="16"/>
        <v>0</v>
      </c>
      <c r="R195" s="5">
        <f t="shared" si="17"/>
        <v>0</v>
      </c>
      <c r="T195" s="112"/>
    </row>
    <row r="196" spans="1:20" s="53" customFormat="1" ht="12.75">
      <c r="A196" s="66">
        <v>188</v>
      </c>
      <c r="B196" s="2"/>
      <c r="C196" s="120" t="s">
        <v>186</v>
      </c>
      <c r="D196" s="123"/>
      <c r="E196" s="124"/>
      <c r="F196" s="78" t="s">
        <v>222</v>
      </c>
      <c r="G196" s="79">
        <v>1</v>
      </c>
      <c r="H196" s="113"/>
      <c r="I196" s="113"/>
      <c r="J196" s="80"/>
      <c r="K196" s="80"/>
      <c r="L196" s="81"/>
      <c r="M196" s="5">
        <f t="shared" si="12"/>
        <v>0</v>
      </c>
      <c r="N196" s="99">
        <f t="shared" si="13"/>
        <v>0</v>
      </c>
      <c r="O196" s="54">
        <f t="shared" si="14"/>
        <v>0</v>
      </c>
      <c r="P196" s="54">
        <f t="shared" si="15"/>
        <v>0</v>
      </c>
      <c r="Q196" s="54">
        <f t="shared" si="16"/>
        <v>0</v>
      </c>
      <c r="R196" s="5">
        <f t="shared" si="17"/>
        <v>0</v>
      </c>
      <c r="T196" s="112"/>
    </row>
    <row r="197" spans="1:18" s="53" customFormat="1" ht="12.75">
      <c r="A197" s="6"/>
      <c r="B197" s="2"/>
      <c r="C197" s="221" t="s">
        <v>792</v>
      </c>
      <c r="D197" s="123"/>
      <c r="E197" s="124"/>
      <c r="F197" s="154"/>
      <c r="G197" s="7"/>
      <c r="H197" s="94"/>
      <c r="I197" s="94"/>
      <c r="J197" s="55"/>
      <c r="K197" s="55"/>
      <c r="L197" s="4"/>
      <c r="M197" s="223">
        <f t="shared" si="12"/>
        <v>0</v>
      </c>
      <c r="N197" s="224">
        <f t="shared" si="13"/>
        <v>0</v>
      </c>
      <c r="O197" s="225">
        <f t="shared" si="14"/>
        <v>0</v>
      </c>
      <c r="P197" s="225">
        <f t="shared" si="15"/>
        <v>0</v>
      </c>
      <c r="Q197" s="225">
        <f t="shared" si="16"/>
        <v>0</v>
      </c>
      <c r="R197" s="223">
        <f t="shared" si="17"/>
        <v>0</v>
      </c>
    </row>
    <row r="198" spans="1:18" s="53" customFormat="1" ht="51">
      <c r="A198" s="226">
        <v>189</v>
      </c>
      <c r="B198" s="227"/>
      <c r="C198" s="228" t="s">
        <v>793</v>
      </c>
      <c r="D198" s="134"/>
      <c r="E198" s="135"/>
      <c r="F198" s="229" t="s">
        <v>45</v>
      </c>
      <c r="G198" s="230" t="s">
        <v>163</v>
      </c>
      <c r="H198" s="108"/>
      <c r="I198" s="108"/>
      <c r="J198" s="55"/>
      <c r="K198" s="55"/>
      <c r="L198" s="4"/>
      <c r="M198" s="223">
        <f t="shared" si="12"/>
        <v>0</v>
      </c>
      <c r="N198" s="224">
        <f t="shared" si="13"/>
        <v>0</v>
      </c>
      <c r="O198" s="225">
        <f t="shared" si="14"/>
        <v>0</v>
      </c>
      <c r="P198" s="225">
        <f t="shared" si="15"/>
        <v>0</v>
      </c>
      <c r="Q198" s="225">
        <f t="shared" si="16"/>
        <v>0</v>
      </c>
      <c r="R198" s="223">
        <f t="shared" si="17"/>
        <v>0</v>
      </c>
    </row>
    <row r="199" spans="1:18" s="13" customFormat="1" ht="12.75">
      <c r="A199" s="20"/>
      <c r="B199" s="22"/>
      <c r="C199" s="23" t="s">
        <v>21</v>
      </c>
      <c r="D199" s="23"/>
      <c r="E199" s="23"/>
      <c r="F199" s="22"/>
      <c r="G199" s="24"/>
      <c r="H199" s="96"/>
      <c r="I199" s="96"/>
      <c r="J199" s="24"/>
      <c r="K199" s="24"/>
      <c r="L199" s="24"/>
      <c r="M199" s="24"/>
      <c r="N199" s="100">
        <f>SUM(N9:N198)</f>
        <v>0</v>
      </c>
      <c r="O199" s="25">
        <f>SUM(O11:O198)</f>
        <v>0</v>
      </c>
      <c r="P199" s="25">
        <f>SUM(P11:P198)</f>
        <v>0</v>
      </c>
      <c r="Q199" s="25">
        <f>SUM(Q11:Q198)</f>
        <v>0</v>
      </c>
      <c r="R199" s="25">
        <f>SUM(R11:R198)</f>
        <v>0</v>
      </c>
    </row>
    <row r="200" spans="1:18" s="13" customFormat="1" ht="12.75">
      <c r="A200" s="21"/>
      <c r="B200" s="21"/>
      <c r="C200" s="270" t="s">
        <v>6</v>
      </c>
      <c r="D200" s="276"/>
      <c r="E200" s="276"/>
      <c r="F200" s="276"/>
      <c r="G200" s="276"/>
      <c r="H200" s="276"/>
      <c r="I200" s="276"/>
      <c r="J200" s="276"/>
      <c r="K200" s="276"/>
      <c r="L200" s="276"/>
      <c r="M200" s="35"/>
      <c r="N200" s="101"/>
      <c r="O200" s="26"/>
      <c r="P200" s="26">
        <f>ROUND(P199*M200,2)</f>
        <v>0</v>
      </c>
      <c r="Q200" s="26"/>
      <c r="R200" s="34">
        <f>P200</f>
        <v>0</v>
      </c>
    </row>
    <row r="201" spans="1:18" s="13" customFormat="1" ht="12.75">
      <c r="A201" s="21"/>
      <c r="B201" s="21"/>
      <c r="C201" s="277" t="s">
        <v>22</v>
      </c>
      <c r="D201" s="278"/>
      <c r="E201" s="278"/>
      <c r="F201" s="278"/>
      <c r="G201" s="278"/>
      <c r="H201" s="278"/>
      <c r="I201" s="278"/>
      <c r="J201" s="278"/>
      <c r="K201" s="278"/>
      <c r="L201" s="287"/>
      <c r="M201" s="22"/>
      <c r="N201" s="102">
        <f>N199+N200</f>
        <v>0</v>
      </c>
      <c r="O201" s="27">
        <f>O199+O200</f>
        <v>0</v>
      </c>
      <c r="P201" s="27">
        <f>P199+P200</f>
        <v>0</v>
      </c>
      <c r="Q201" s="27">
        <f>Q199+Q200</f>
        <v>0</v>
      </c>
      <c r="R201" s="27">
        <f>R199+R200</f>
        <v>0</v>
      </c>
    </row>
    <row r="202" spans="1:20" s="13" customFormat="1" ht="12.75">
      <c r="A202" s="28"/>
      <c r="B202" s="28"/>
      <c r="C202" s="28"/>
      <c r="D202" s="28"/>
      <c r="E202" s="28"/>
      <c r="F202" s="28"/>
      <c r="G202" s="28"/>
      <c r="H202" s="109"/>
      <c r="I202" s="97"/>
      <c r="J202" s="30"/>
      <c r="K202" s="30"/>
      <c r="N202" s="97"/>
      <c r="O202" s="30"/>
      <c r="P202" s="30"/>
      <c r="Q202" s="30"/>
      <c r="R202" s="30"/>
      <c r="S202" s="30"/>
      <c r="T202" s="30"/>
    </row>
    <row r="203" spans="1:20" s="13" customFormat="1" ht="12.75">
      <c r="A203" s="28"/>
      <c r="B203" s="28"/>
      <c r="C203" s="28"/>
      <c r="D203" s="28"/>
      <c r="E203" s="28"/>
      <c r="F203" s="28"/>
      <c r="G203" s="28"/>
      <c r="H203" s="109"/>
      <c r="I203" s="97"/>
      <c r="J203" s="30"/>
      <c r="K203" s="30"/>
      <c r="N203" s="97"/>
      <c r="O203" s="30"/>
      <c r="P203" s="30"/>
      <c r="Q203" s="30"/>
      <c r="R203" s="30"/>
      <c r="S203" s="30"/>
      <c r="T203" s="30"/>
    </row>
    <row r="204" spans="1:20" s="13" customFormat="1" ht="12.75">
      <c r="A204" s="28"/>
      <c r="B204" s="28"/>
      <c r="C204" s="28"/>
      <c r="D204" s="28"/>
      <c r="E204" s="28"/>
      <c r="F204" s="28"/>
      <c r="G204" s="28"/>
      <c r="H204" s="109"/>
      <c r="I204" s="97"/>
      <c r="J204" s="30"/>
      <c r="K204" s="30"/>
      <c r="N204" s="97"/>
      <c r="O204" s="30"/>
      <c r="P204" s="30"/>
      <c r="Q204" s="30"/>
      <c r="R204" s="30"/>
      <c r="S204" s="30"/>
      <c r="T204" s="30"/>
    </row>
    <row r="205" spans="1:20" s="13" customFormat="1" ht="12.75">
      <c r="A205" s="28"/>
      <c r="B205" s="28"/>
      <c r="C205" s="28"/>
      <c r="D205" s="28"/>
      <c r="E205" s="28"/>
      <c r="F205" s="28"/>
      <c r="G205" s="28"/>
      <c r="H205" s="109"/>
      <c r="I205" s="97"/>
      <c r="J205" s="30"/>
      <c r="K205" s="30"/>
      <c r="N205" s="97"/>
      <c r="O205" s="30"/>
      <c r="P205" s="30"/>
      <c r="Q205" s="30"/>
      <c r="R205" s="30"/>
      <c r="S205" s="30"/>
      <c r="T205" s="30"/>
    </row>
  </sheetData>
  <sheetProtection/>
  <mergeCells count="11">
    <mergeCell ref="C201:L201"/>
    <mergeCell ref="H7:M7"/>
    <mergeCell ref="N7:R7"/>
    <mergeCell ref="C200:L200"/>
    <mergeCell ref="A1:R1"/>
    <mergeCell ref="A2:R2"/>
    <mergeCell ref="A7:A8"/>
    <mergeCell ref="B7:B8"/>
    <mergeCell ref="F7:F8"/>
    <mergeCell ref="G7:G8"/>
    <mergeCell ref="C7:E8"/>
  </mergeCells>
  <printOptions/>
  <pageMargins left="0.75" right="0.75" top="0.7" bottom="0.42" header="0.5" footer="0.3"/>
  <pageSetup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="85" zoomScaleNormal="85" zoomScaleSheetLayoutView="85" zoomScalePageLayoutView="0" workbookViewId="0" topLeftCell="A1">
      <selection activeCell="A7" sqref="A7:IV9"/>
    </sheetView>
  </sheetViews>
  <sheetFormatPr defaultColWidth="9.140625" defaultRowHeight="12.75"/>
  <cols>
    <col min="1" max="1" width="4.421875" style="36" customWidth="1"/>
    <col min="2" max="2" width="3.00390625" style="36" customWidth="1"/>
    <col min="3" max="3" width="27.421875" style="36" customWidth="1"/>
    <col min="4" max="4" width="10.8515625" style="36" customWidth="1"/>
    <col min="5" max="5" width="10.140625" style="36" customWidth="1"/>
    <col min="6" max="6" width="4.8515625" style="36" customWidth="1"/>
    <col min="7" max="7" width="9.8515625" style="36" customWidth="1"/>
    <col min="8" max="8" width="7.140625" style="98" customWidth="1"/>
    <col min="9" max="9" width="7.7109375" style="98" bestFit="1" customWidth="1"/>
    <col min="10" max="10" width="9.28125" style="36" bestFit="1" customWidth="1"/>
    <col min="11" max="11" width="10.57421875" style="53" customWidth="1"/>
    <col min="12" max="12" width="10.421875" style="36" customWidth="1"/>
    <col min="13" max="13" width="10.28125" style="36" customWidth="1"/>
    <col min="14" max="14" width="9.28125" style="98" bestFit="1" customWidth="1"/>
    <col min="15" max="15" width="11.8515625" style="36" customWidth="1"/>
    <col min="16" max="16" width="12.00390625" style="36" customWidth="1"/>
    <col min="17" max="17" width="10.421875" style="36" customWidth="1"/>
    <col min="18" max="18" width="12.28125" style="36" customWidth="1"/>
    <col min="19" max="19" width="9.140625" style="36" customWidth="1"/>
    <col min="20" max="20" width="9.57421875" style="36" bestFit="1" customWidth="1"/>
    <col min="21" max="16384" width="9.140625" style="36" customWidth="1"/>
  </cols>
  <sheetData>
    <row r="1" spans="1:23" s="13" customFormat="1" ht="12.75">
      <c r="A1" s="280" t="s">
        <v>822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14"/>
      <c r="T1" s="14"/>
      <c r="U1" s="14"/>
      <c r="V1" s="14"/>
      <c r="W1" s="14"/>
    </row>
    <row r="2" spans="1:18" s="13" customFormat="1" ht="12.75">
      <c r="A2" s="281" t="s">
        <v>339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8" s="13" customFormat="1" ht="12.75">
      <c r="A3" s="15" t="str">
        <f>Ventilacija!A3</f>
        <v>Būves nosaukums: Maltas 2. vidusskolas ēkas korpusa vienkāršota rekonstrukcija</v>
      </c>
      <c r="B3" s="15"/>
      <c r="C3" s="16"/>
      <c r="D3" s="16"/>
      <c r="E3" s="16"/>
      <c r="F3" s="17"/>
      <c r="G3" s="17"/>
      <c r="H3" s="92"/>
      <c r="I3" s="92"/>
      <c r="J3" s="16"/>
      <c r="K3" s="16"/>
      <c r="L3" s="16"/>
      <c r="M3" s="16"/>
      <c r="N3" s="92"/>
      <c r="O3" s="16"/>
      <c r="P3" s="16"/>
      <c r="Q3" s="16"/>
      <c r="R3" s="16"/>
    </row>
    <row r="4" spans="1:18" s="13" customFormat="1" ht="12.75">
      <c r="A4" s="15" t="str">
        <f>Kopsavilkums!A7</f>
        <v>Objekta nosaukums: Maltas 2. vidusskolas ēkas korpusa vienkāršota rekonstrukcija</v>
      </c>
      <c r="B4" s="15"/>
      <c r="C4" s="16"/>
      <c r="D4" s="16"/>
      <c r="E4" s="16"/>
      <c r="F4" s="17"/>
      <c r="G4" s="17"/>
      <c r="H4" s="92"/>
      <c r="I4" s="92"/>
      <c r="J4" s="16"/>
      <c r="K4" s="16"/>
      <c r="L4" s="16"/>
      <c r="M4" s="16"/>
      <c r="N4" s="92"/>
      <c r="O4" s="16"/>
      <c r="P4" s="16"/>
      <c r="Q4" s="16"/>
      <c r="R4" s="16"/>
    </row>
    <row r="5" spans="1:18" s="13" customFormat="1" ht="12.75">
      <c r="A5" s="15" t="str">
        <f>Ventilacija!A5</f>
        <v>Objekta adrese: Sporta iela 5, Malta, Maltas pag., Rēzeknes nov.</v>
      </c>
      <c r="B5" s="15"/>
      <c r="C5" s="16"/>
      <c r="D5" s="16"/>
      <c r="E5" s="16"/>
      <c r="F5" s="17"/>
      <c r="G5" s="17"/>
      <c r="H5" s="92"/>
      <c r="I5" s="92"/>
      <c r="J5" s="16"/>
      <c r="K5" s="16"/>
      <c r="L5" s="16"/>
      <c r="M5" s="16"/>
      <c r="N5" s="92"/>
      <c r="O5" s="16"/>
      <c r="P5" s="16"/>
      <c r="Q5" s="16"/>
      <c r="R5" s="16"/>
    </row>
    <row r="6" spans="1:18" s="13" customFormat="1" ht="12.75">
      <c r="A6" s="15" t="str">
        <f>Ventilacija!A6</f>
        <v>Pasūtījuma Nr.: </v>
      </c>
      <c r="B6" s="15"/>
      <c r="C6" s="16"/>
      <c r="D6" s="16"/>
      <c r="E6" s="16"/>
      <c r="F6" s="17"/>
      <c r="G6" s="17"/>
      <c r="H6" s="92"/>
      <c r="I6" s="92"/>
      <c r="J6" s="16"/>
      <c r="K6" s="16"/>
      <c r="L6" s="16"/>
      <c r="M6" s="16"/>
      <c r="N6" s="92"/>
      <c r="O6" s="16"/>
      <c r="P6" s="16"/>
      <c r="Q6" s="16"/>
      <c r="R6" s="16"/>
    </row>
    <row r="7" spans="1:18" s="13" customFormat="1" ht="12.75">
      <c r="A7" s="284" t="s">
        <v>33</v>
      </c>
      <c r="B7" s="284" t="s">
        <v>34</v>
      </c>
      <c r="C7" s="288" t="s">
        <v>28</v>
      </c>
      <c r="D7" s="289"/>
      <c r="E7" s="292"/>
      <c r="F7" s="284" t="s">
        <v>29</v>
      </c>
      <c r="G7" s="286" t="s">
        <v>30</v>
      </c>
      <c r="H7" s="253" t="s">
        <v>35</v>
      </c>
      <c r="I7" s="253"/>
      <c r="J7" s="253"/>
      <c r="K7" s="253"/>
      <c r="L7" s="253"/>
      <c r="M7" s="253"/>
      <c r="N7" s="253" t="s">
        <v>31</v>
      </c>
      <c r="O7" s="253"/>
      <c r="P7" s="253"/>
      <c r="Q7" s="253"/>
      <c r="R7" s="253"/>
    </row>
    <row r="8" spans="1:18" s="13" customFormat="1" ht="63.75">
      <c r="A8" s="285"/>
      <c r="B8" s="285"/>
      <c r="C8" s="290"/>
      <c r="D8" s="291"/>
      <c r="E8" s="293"/>
      <c r="F8" s="285"/>
      <c r="G8" s="286"/>
      <c r="H8" s="93" t="s">
        <v>36</v>
      </c>
      <c r="I8" s="93" t="s">
        <v>37</v>
      </c>
      <c r="J8" s="61" t="s">
        <v>15</v>
      </c>
      <c r="K8" s="61" t="s">
        <v>16</v>
      </c>
      <c r="L8" s="61" t="s">
        <v>17</v>
      </c>
      <c r="M8" s="61" t="s">
        <v>18</v>
      </c>
      <c r="N8" s="93" t="s">
        <v>19</v>
      </c>
      <c r="O8" s="61" t="s">
        <v>15</v>
      </c>
      <c r="P8" s="61" t="s">
        <v>16</v>
      </c>
      <c r="Q8" s="61" t="s">
        <v>17</v>
      </c>
      <c r="R8" s="61" t="s">
        <v>20</v>
      </c>
    </row>
    <row r="9" spans="1:18" s="53" customFormat="1" ht="25.5">
      <c r="A9" s="65">
        <v>1</v>
      </c>
      <c r="B9" s="2"/>
      <c r="C9" s="119" t="s">
        <v>340</v>
      </c>
      <c r="D9" s="121"/>
      <c r="E9" s="122"/>
      <c r="F9" s="78"/>
      <c r="G9" s="79"/>
      <c r="H9" s="108"/>
      <c r="I9" s="108"/>
      <c r="J9" s="80"/>
      <c r="K9" s="80"/>
      <c r="L9" s="81"/>
      <c r="M9" s="5">
        <f>ROUND(J9+K9+L9,2)</f>
        <v>0</v>
      </c>
      <c r="N9" s="99">
        <f>ROUND(H9*G9,2)</f>
        <v>0</v>
      </c>
      <c r="O9" s="54">
        <f>ROUND(J9*G9,2)</f>
        <v>0</v>
      </c>
      <c r="P9" s="54">
        <f>ROUND(K9*G9,2)</f>
        <v>0</v>
      </c>
      <c r="Q9" s="54">
        <f>ROUND(L9*G9,2)</f>
        <v>0</v>
      </c>
      <c r="R9" s="5">
        <f>ROUND(O9+P9+Q9,2)</f>
        <v>0</v>
      </c>
    </row>
    <row r="10" spans="1:20" s="53" customFormat="1" ht="25.5">
      <c r="A10" s="66">
        <v>2</v>
      </c>
      <c r="B10" s="2"/>
      <c r="C10" s="136" t="s">
        <v>365</v>
      </c>
      <c r="D10" s="137" t="s">
        <v>341</v>
      </c>
      <c r="E10" s="138" t="s">
        <v>391</v>
      </c>
      <c r="F10" s="83" t="s">
        <v>222</v>
      </c>
      <c r="G10" s="84">
        <v>1</v>
      </c>
      <c r="H10" s="108"/>
      <c r="I10" s="108"/>
      <c r="J10" s="55"/>
      <c r="K10" s="85"/>
      <c r="L10" s="85"/>
      <c r="M10" s="5">
        <f>ROUND(J10+K10+L10,2)</f>
        <v>0</v>
      </c>
      <c r="N10" s="99">
        <f>ROUND(H10*G10,2)</f>
        <v>0</v>
      </c>
      <c r="O10" s="54">
        <f>ROUND(J10*G10,2)</f>
        <v>0</v>
      </c>
      <c r="P10" s="54">
        <f>ROUND(K10*G10,2)</f>
        <v>0</v>
      </c>
      <c r="Q10" s="54">
        <f>ROUND(L10*G10,2)</f>
        <v>0</v>
      </c>
      <c r="R10" s="5">
        <f>ROUND(O10+P10+Q10,2)</f>
        <v>0</v>
      </c>
      <c r="T10" s="112"/>
    </row>
    <row r="11" spans="1:20" s="53" customFormat="1" ht="25.5">
      <c r="A11" s="66">
        <v>3</v>
      </c>
      <c r="B11" s="2"/>
      <c r="C11" s="136" t="s">
        <v>366</v>
      </c>
      <c r="D11" s="137" t="s">
        <v>342</v>
      </c>
      <c r="E11" s="138" t="s">
        <v>391</v>
      </c>
      <c r="F11" s="83" t="s">
        <v>162</v>
      </c>
      <c r="G11" s="84">
        <v>2</v>
      </c>
      <c r="H11" s="108"/>
      <c r="I11" s="108"/>
      <c r="J11" s="55"/>
      <c r="K11" s="85"/>
      <c r="L11" s="85"/>
      <c r="M11" s="5">
        <f aca="true" t="shared" si="0" ref="M11:M48">ROUND(J11+K11+L11,2)</f>
        <v>0</v>
      </c>
      <c r="N11" s="99">
        <f aca="true" t="shared" si="1" ref="N11:N48">ROUND(H11*G11,2)</f>
        <v>0</v>
      </c>
      <c r="O11" s="54">
        <f aca="true" t="shared" si="2" ref="O11:O48">ROUND(J11*G11,2)</f>
        <v>0</v>
      </c>
      <c r="P11" s="54">
        <f aca="true" t="shared" si="3" ref="P11:P48">ROUND(K11*G11,2)</f>
        <v>0</v>
      </c>
      <c r="Q11" s="54">
        <f aca="true" t="shared" si="4" ref="Q11:Q48">ROUND(L11*G11,2)</f>
        <v>0</v>
      </c>
      <c r="R11" s="5">
        <f aca="true" t="shared" si="5" ref="R11:R48">ROUND(O11+P11+Q11,2)</f>
        <v>0</v>
      </c>
      <c r="T11" s="112"/>
    </row>
    <row r="12" spans="1:20" s="53" customFormat="1" ht="38.25">
      <c r="A12" s="66">
        <v>4</v>
      </c>
      <c r="B12" s="2"/>
      <c r="C12" s="136" t="s">
        <v>367</v>
      </c>
      <c r="D12" s="137" t="s">
        <v>343</v>
      </c>
      <c r="E12" s="138" t="s">
        <v>392</v>
      </c>
      <c r="F12" s="83" t="s">
        <v>162</v>
      </c>
      <c r="G12" s="84">
        <v>2</v>
      </c>
      <c r="H12" s="108"/>
      <c r="I12" s="108"/>
      <c r="J12" s="55"/>
      <c r="K12" s="85"/>
      <c r="L12" s="85"/>
      <c r="M12" s="5">
        <f t="shared" si="0"/>
        <v>0</v>
      </c>
      <c r="N12" s="99">
        <f t="shared" si="1"/>
        <v>0</v>
      </c>
      <c r="O12" s="54">
        <f t="shared" si="2"/>
        <v>0</v>
      </c>
      <c r="P12" s="54">
        <f t="shared" si="3"/>
        <v>0</v>
      </c>
      <c r="Q12" s="54">
        <f t="shared" si="4"/>
        <v>0</v>
      </c>
      <c r="R12" s="5">
        <f t="shared" si="5"/>
        <v>0</v>
      </c>
      <c r="T12" s="112"/>
    </row>
    <row r="13" spans="1:20" s="53" customFormat="1" ht="25.5">
      <c r="A13" s="66">
        <v>5</v>
      </c>
      <c r="B13" s="2"/>
      <c r="C13" s="136" t="s">
        <v>368</v>
      </c>
      <c r="D13" s="137" t="s">
        <v>344</v>
      </c>
      <c r="E13" s="138"/>
      <c r="F13" s="83" t="s">
        <v>162</v>
      </c>
      <c r="G13" s="84">
        <v>1</v>
      </c>
      <c r="H13" s="108"/>
      <c r="I13" s="108"/>
      <c r="J13" s="55"/>
      <c r="K13" s="85"/>
      <c r="L13" s="85"/>
      <c r="M13" s="5">
        <f t="shared" si="0"/>
        <v>0</v>
      </c>
      <c r="N13" s="99">
        <f t="shared" si="1"/>
        <v>0</v>
      </c>
      <c r="O13" s="54">
        <f t="shared" si="2"/>
        <v>0</v>
      </c>
      <c r="P13" s="54">
        <f t="shared" si="3"/>
        <v>0</v>
      </c>
      <c r="Q13" s="54">
        <f t="shared" si="4"/>
        <v>0</v>
      </c>
      <c r="R13" s="5">
        <f t="shared" si="5"/>
        <v>0</v>
      </c>
      <c r="T13" s="112"/>
    </row>
    <row r="14" spans="1:20" s="53" customFormat="1" ht="38.25">
      <c r="A14" s="66">
        <v>6</v>
      </c>
      <c r="B14" s="2"/>
      <c r="C14" s="136" t="s">
        <v>369</v>
      </c>
      <c r="D14" s="137"/>
      <c r="E14" s="138" t="s">
        <v>391</v>
      </c>
      <c r="F14" s="83" t="s">
        <v>222</v>
      </c>
      <c r="G14" s="84">
        <v>1</v>
      </c>
      <c r="H14" s="108"/>
      <c r="I14" s="108"/>
      <c r="J14" s="55"/>
      <c r="K14" s="85"/>
      <c r="L14" s="85"/>
      <c r="M14" s="5">
        <f t="shared" si="0"/>
        <v>0</v>
      </c>
      <c r="N14" s="99">
        <f t="shared" si="1"/>
        <v>0</v>
      </c>
      <c r="O14" s="54">
        <f t="shared" si="2"/>
        <v>0</v>
      </c>
      <c r="P14" s="54">
        <f t="shared" si="3"/>
        <v>0</v>
      </c>
      <c r="Q14" s="54">
        <f t="shared" si="4"/>
        <v>0</v>
      </c>
      <c r="R14" s="5">
        <f t="shared" si="5"/>
        <v>0</v>
      </c>
      <c r="T14" s="112"/>
    </row>
    <row r="15" spans="1:20" s="53" customFormat="1" ht="25.5">
      <c r="A15" s="66">
        <v>7</v>
      </c>
      <c r="B15" s="2"/>
      <c r="C15" s="136" t="s">
        <v>370</v>
      </c>
      <c r="D15" s="137" t="s">
        <v>345</v>
      </c>
      <c r="E15" s="138"/>
      <c r="F15" s="83" t="s">
        <v>222</v>
      </c>
      <c r="G15" s="84">
        <v>1</v>
      </c>
      <c r="H15" s="108"/>
      <c r="I15" s="108"/>
      <c r="J15" s="55"/>
      <c r="K15" s="85"/>
      <c r="L15" s="85"/>
      <c r="M15" s="5">
        <f t="shared" si="0"/>
        <v>0</v>
      </c>
      <c r="N15" s="99">
        <f t="shared" si="1"/>
        <v>0</v>
      </c>
      <c r="O15" s="54">
        <f t="shared" si="2"/>
        <v>0</v>
      </c>
      <c r="P15" s="54">
        <f t="shared" si="3"/>
        <v>0</v>
      </c>
      <c r="Q15" s="54">
        <f t="shared" si="4"/>
        <v>0</v>
      </c>
      <c r="R15" s="5">
        <f t="shared" si="5"/>
        <v>0</v>
      </c>
      <c r="T15" s="112"/>
    </row>
    <row r="16" spans="1:20" s="53" customFormat="1" ht="38.25">
      <c r="A16" s="66">
        <v>8</v>
      </c>
      <c r="B16" s="2"/>
      <c r="C16" s="136" t="s">
        <v>371</v>
      </c>
      <c r="D16" s="137" t="s">
        <v>346</v>
      </c>
      <c r="E16" s="138" t="s">
        <v>275</v>
      </c>
      <c r="F16" s="83" t="s">
        <v>162</v>
      </c>
      <c r="G16" s="84">
        <v>24</v>
      </c>
      <c r="H16" s="108"/>
      <c r="I16" s="108"/>
      <c r="J16" s="55"/>
      <c r="K16" s="85"/>
      <c r="L16" s="85"/>
      <c r="M16" s="5">
        <f t="shared" si="0"/>
        <v>0</v>
      </c>
      <c r="N16" s="99">
        <f t="shared" si="1"/>
        <v>0</v>
      </c>
      <c r="O16" s="54">
        <f t="shared" si="2"/>
        <v>0</v>
      </c>
      <c r="P16" s="54">
        <f t="shared" si="3"/>
        <v>0</v>
      </c>
      <c r="Q16" s="54">
        <f t="shared" si="4"/>
        <v>0</v>
      </c>
      <c r="R16" s="5">
        <f t="shared" si="5"/>
        <v>0</v>
      </c>
      <c r="T16" s="112"/>
    </row>
    <row r="17" spans="1:20" s="53" customFormat="1" ht="38.25">
      <c r="A17" s="66">
        <v>9</v>
      </c>
      <c r="B17" s="2"/>
      <c r="C17" s="136" t="s">
        <v>372</v>
      </c>
      <c r="D17" s="137" t="s">
        <v>347</v>
      </c>
      <c r="E17" s="138" t="s">
        <v>275</v>
      </c>
      <c r="F17" s="83" t="s">
        <v>162</v>
      </c>
      <c r="G17" s="84">
        <v>4</v>
      </c>
      <c r="H17" s="108"/>
      <c r="I17" s="108"/>
      <c r="J17" s="55"/>
      <c r="K17" s="85"/>
      <c r="L17" s="85"/>
      <c r="M17" s="5">
        <f t="shared" si="0"/>
        <v>0</v>
      </c>
      <c r="N17" s="99">
        <f t="shared" si="1"/>
        <v>0</v>
      </c>
      <c r="O17" s="54">
        <f t="shared" si="2"/>
        <v>0</v>
      </c>
      <c r="P17" s="54">
        <f t="shared" si="3"/>
        <v>0</v>
      </c>
      <c r="Q17" s="54">
        <f t="shared" si="4"/>
        <v>0</v>
      </c>
      <c r="R17" s="5">
        <f t="shared" si="5"/>
        <v>0</v>
      </c>
      <c r="T17" s="112"/>
    </row>
    <row r="18" spans="1:20" s="53" customFormat="1" ht="25.5">
      <c r="A18" s="66">
        <v>10</v>
      </c>
      <c r="B18" s="2"/>
      <c r="C18" s="136" t="s">
        <v>373</v>
      </c>
      <c r="D18" s="137" t="s">
        <v>348</v>
      </c>
      <c r="E18" s="138" t="s">
        <v>275</v>
      </c>
      <c r="F18" s="83" t="s">
        <v>162</v>
      </c>
      <c r="G18" s="84">
        <v>2</v>
      </c>
      <c r="H18" s="108"/>
      <c r="I18" s="108"/>
      <c r="J18" s="55"/>
      <c r="K18" s="85"/>
      <c r="L18" s="85"/>
      <c r="M18" s="5">
        <f t="shared" si="0"/>
        <v>0</v>
      </c>
      <c r="N18" s="99">
        <f t="shared" si="1"/>
        <v>0</v>
      </c>
      <c r="O18" s="54">
        <f t="shared" si="2"/>
        <v>0</v>
      </c>
      <c r="P18" s="54">
        <f t="shared" si="3"/>
        <v>0</v>
      </c>
      <c r="Q18" s="54">
        <f t="shared" si="4"/>
        <v>0</v>
      </c>
      <c r="R18" s="5">
        <f t="shared" si="5"/>
        <v>0</v>
      </c>
      <c r="T18" s="112"/>
    </row>
    <row r="19" spans="1:20" s="53" customFormat="1" ht="25.5">
      <c r="A19" s="66">
        <v>11</v>
      </c>
      <c r="B19" s="2"/>
      <c r="C19" s="136" t="s">
        <v>374</v>
      </c>
      <c r="D19" s="137" t="s">
        <v>245</v>
      </c>
      <c r="E19" s="138" t="s">
        <v>275</v>
      </c>
      <c r="F19" s="83" t="s">
        <v>162</v>
      </c>
      <c r="G19" s="84">
        <v>30</v>
      </c>
      <c r="H19" s="108"/>
      <c r="I19" s="108"/>
      <c r="J19" s="55"/>
      <c r="K19" s="85"/>
      <c r="L19" s="85"/>
      <c r="M19" s="5">
        <f t="shared" si="0"/>
        <v>0</v>
      </c>
      <c r="N19" s="99">
        <f t="shared" si="1"/>
        <v>0</v>
      </c>
      <c r="O19" s="54">
        <f t="shared" si="2"/>
        <v>0</v>
      </c>
      <c r="P19" s="54">
        <f t="shared" si="3"/>
        <v>0</v>
      </c>
      <c r="Q19" s="54">
        <f t="shared" si="4"/>
        <v>0</v>
      </c>
      <c r="R19" s="5">
        <f t="shared" si="5"/>
        <v>0</v>
      </c>
      <c r="T19" s="112"/>
    </row>
    <row r="20" spans="1:20" s="53" customFormat="1" ht="12.75">
      <c r="A20" s="66">
        <v>12</v>
      </c>
      <c r="B20" s="2"/>
      <c r="C20" s="136" t="s">
        <v>375</v>
      </c>
      <c r="D20" s="137" t="s">
        <v>255</v>
      </c>
      <c r="E20" s="138" t="s">
        <v>274</v>
      </c>
      <c r="F20" s="83" t="s">
        <v>162</v>
      </c>
      <c r="G20" s="84">
        <v>30</v>
      </c>
      <c r="H20" s="108"/>
      <c r="I20" s="108"/>
      <c r="J20" s="55"/>
      <c r="K20" s="85"/>
      <c r="L20" s="85"/>
      <c r="M20" s="5">
        <f t="shared" si="0"/>
        <v>0</v>
      </c>
      <c r="N20" s="99">
        <f t="shared" si="1"/>
        <v>0</v>
      </c>
      <c r="O20" s="54">
        <f t="shared" si="2"/>
        <v>0</v>
      </c>
      <c r="P20" s="54">
        <f t="shared" si="3"/>
        <v>0</v>
      </c>
      <c r="Q20" s="54">
        <f t="shared" si="4"/>
        <v>0</v>
      </c>
      <c r="R20" s="5">
        <f t="shared" si="5"/>
        <v>0</v>
      </c>
      <c r="T20" s="112"/>
    </row>
    <row r="21" spans="1:20" s="53" customFormat="1" ht="38.25">
      <c r="A21" s="66">
        <v>13</v>
      </c>
      <c r="B21" s="2"/>
      <c r="C21" s="136" t="s">
        <v>376</v>
      </c>
      <c r="D21" s="137" t="s">
        <v>349</v>
      </c>
      <c r="E21" s="138"/>
      <c r="F21" s="83" t="s">
        <v>47</v>
      </c>
      <c r="G21" s="84">
        <v>1120</v>
      </c>
      <c r="H21" s="108"/>
      <c r="I21" s="108"/>
      <c r="J21" s="196"/>
      <c r="K21" s="197"/>
      <c r="L21" s="197"/>
      <c r="M21" s="5">
        <f t="shared" si="0"/>
        <v>0</v>
      </c>
      <c r="N21" s="99">
        <f t="shared" si="1"/>
        <v>0</v>
      </c>
      <c r="O21" s="54">
        <f t="shared" si="2"/>
        <v>0</v>
      </c>
      <c r="P21" s="54">
        <f t="shared" si="3"/>
        <v>0</v>
      </c>
      <c r="Q21" s="54">
        <f t="shared" si="4"/>
        <v>0</v>
      </c>
      <c r="R21" s="5">
        <f t="shared" si="5"/>
        <v>0</v>
      </c>
      <c r="T21" s="112"/>
    </row>
    <row r="22" spans="1:20" s="53" customFormat="1" ht="12.75">
      <c r="A22" s="66">
        <v>14</v>
      </c>
      <c r="B22" s="2"/>
      <c r="C22" s="136" t="s">
        <v>377</v>
      </c>
      <c r="D22" s="137" t="s">
        <v>350</v>
      </c>
      <c r="E22" s="138"/>
      <c r="F22" s="83" t="s">
        <v>47</v>
      </c>
      <c r="G22" s="84">
        <v>50</v>
      </c>
      <c r="H22" s="108"/>
      <c r="I22" s="108"/>
      <c r="J22" s="55"/>
      <c r="K22" s="85"/>
      <c r="L22" s="85"/>
      <c r="M22" s="5">
        <f t="shared" si="0"/>
        <v>0</v>
      </c>
      <c r="N22" s="99">
        <f t="shared" si="1"/>
        <v>0</v>
      </c>
      <c r="O22" s="54">
        <f t="shared" si="2"/>
        <v>0</v>
      </c>
      <c r="P22" s="54">
        <f t="shared" si="3"/>
        <v>0</v>
      </c>
      <c r="Q22" s="54">
        <f t="shared" si="4"/>
        <v>0</v>
      </c>
      <c r="R22" s="5">
        <f t="shared" si="5"/>
        <v>0</v>
      </c>
      <c r="T22" s="112"/>
    </row>
    <row r="23" spans="1:20" s="53" customFormat="1" ht="12.75">
      <c r="A23" s="66">
        <v>15</v>
      </c>
      <c r="B23" s="2"/>
      <c r="C23" s="136" t="s">
        <v>271</v>
      </c>
      <c r="D23" s="137" t="s">
        <v>351</v>
      </c>
      <c r="E23" s="138"/>
      <c r="F23" s="83" t="s">
        <v>47</v>
      </c>
      <c r="G23" s="84">
        <v>500</v>
      </c>
      <c r="H23" s="108"/>
      <c r="I23" s="108"/>
      <c r="J23" s="196"/>
      <c r="K23" s="197"/>
      <c r="L23" s="197"/>
      <c r="M23" s="5">
        <f t="shared" si="0"/>
        <v>0</v>
      </c>
      <c r="N23" s="99">
        <f t="shared" si="1"/>
        <v>0</v>
      </c>
      <c r="O23" s="54">
        <f t="shared" si="2"/>
        <v>0</v>
      </c>
      <c r="P23" s="54">
        <f t="shared" si="3"/>
        <v>0</v>
      </c>
      <c r="Q23" s="54">
        <f t="shared" si="4"/>
        <v>0</v>
      </c>
      <c r="R23" s="5">
        <f t="shared" si="5"/>
        <v>0</v>
      </c>
      <c r="T23" s="112"/>
    </row>
    <row r="24" spans="1:20" s="53" customFormat="1" ht="12.75">
      <c r="A24" s="66">
        <v>16</v>
      </c>
      <c r="B24" s="2"/>
      <c r="C24" s="136" t="s">
        <v>378</v>
      </c>
      <c r="D24" s="137"/>
      <c r="E24" s="138"/>
      <c r="F24" s="83" t="s">
        <v>222</v>
      </c>
      <c r="G24" s="84">
        <v>1</v>
      </c>
      <c r="H24" s="108"/>
      <c r="I24" s="108"/>
      <c r="J24" s="55"/>
      <c r="K24" s="85"/>
      <c r="L24" s="85"/>
      <c r="M24" s="5">
        <f t="shared" si="0"/>
        <v>0</v>
      </c>
      <c r="N24" s="99">
        <f t="shared" si="1"/>
        <v>0</v>
      </c>
      <c r="O24" s="54">
        <f t="shared" si="2"/>
        <v>0</v>
      </c>
      <c r="P24" s="54">
        <f t="shared" si="3"/>
        <v>0</v>
      </c>
      <c r="Q24" s="54">
        <f t="shared" si="4"/>
        <v>0</v>
      </c>
      <c r="R24" s="5">
        <f t="shared" si="5"/>
        <v>0</v>
      </c>
      <c r="T24" s="112"/>
    </row>
    <row r="25" spans="1:20" s="53" customFormat="1" ht="12.75">
      <c r="A25" s="66">
        <v>17</v>
      </c>
      <c r="B25" s="2"/>
      <c r="C25" s="136" t="s">
        <v>186</v>
      </c>
      <c r="D25" s="137"/>
      <c r="E25" s="138"/>
      <c r="F25" s="83" t="s">
        <v>222</v>
      </c>
      <c r="G25" s="84">
        <v>1</v>
      </c>
      <c r="H25" s="95"/>
      <c r="I25" s="95"/>
      <c r="J25" s="55"/>
      <c r="K25" s="85"/>
      <c r="L25" s="85"/>
      <c r="M25" s="5">
        <f t="shared" si="0"/>
        <v>0</v>
      </c>
      <c r="N25" s="99">
        <f t="shared" si="1"/>
        <v>0</v>
      </c>
      <c r="O25" s="54">
        <f t="shared" si="2"/>
        <v>0</v>
      </c>
      <c r="P25" s="54">
        <f t="shared" si="3"/>
        <v>0</v>
      </c>
      <c r="Q25" s="54">
        <f t="shared" si="4"/>
        <v>0</v>
      </c>
      <c r="R25" s="5">
        <f t="shared" si="5"/>
        <v>0</v>
      </c>
      <c r="T25" s="112"/>
    </row>
    <row r="26" spans="1:20" s="53" customFormat="1" ht="12.75">
      <c r="A26" s="66">
        <v>18</v>
      </c>
      <c r="B26" s="2"/>
      <c r="C26" s="139" t="s">
        <v>49</v>
      </c>
      <c r="D26" s="137"/>
      <c r="E26" s="138"/>
      <c r="F26" s="83"/>
      <c r="G26" s="84"/>
      <c r="H26" s="95"/>
      <c r="I26" s="95"/>
      <c r="J26" s="55"/>
      <c r="K26" s="85"/>
      <c r="L26" s="85"/>
      <c r="M26" s="5">
        <f t="shared" si="0"/>
        <v>0</v>
      </c>
      <c r="N26" s="99">
        <f t="shared" si="1"/>
        <v>0</v>
      </c>
      <c r="O26" s="54">
        <f t="shared" si="2"/>
        <v>0</v>
      </c>
      <c r="P26" s="54">
        <f t="shared" si="3"/>
        <v>0</v>
      </c>
      <c r="Q26" s="54">
        <f t="shared" si="4"/>
        <v>0</v>
      </c>
      <c r="R26" s="5">
        <f t="shared" si="5"/>
        <v>0</v>
      </c>
      <c r="T26" s="112"/>
    </row>
    <row r="27" spans="1:20" s="53" customFormat="1" ht="25.5">
      <c r="A27" s="66">
        <v>19</v>
      </c>
      <c r="B27" s="2"/>
      <c r="C27" s="136" t="s">
        <v>379</v>
      </c>
      <c r="D27" s="137" t="s">
        <v>352</v>
      </c>
      <c r="E27" s="138" t="s">
        <v>393</v>
      </c>
      <c r="F27" s="83" t="s">
        <v>222</v>
      </c>
      <c r="G27" s="84">
        <v>1</v>
      </c>
      <c r="H27" s="108"/>
      <c r="I27" s="108"/>
      <c r="J27" s="196"/>
      <c r="K27" s="197"/>
      <c r="L27" s="197"/>
      <c r="M27" s="5">
        <f t="shared" si="0"/>
        <v>0</v>
      </c>
      <c r="N27" s="99">
        <f t="shared" si="1"/>
        <v>0</v>
      </c>
      <c r="O27" s="54">
        <f t="shared" si="2"/>
        <v>0</v>
      </c>
      <c r="P27" s="54">
        <f t="shared" si="3"/>
        <v>0</v>
      </c>
      <c r="Q27" s="54">
        <f t="shared" si="4"/>
        <v>0</v>
      </c>
      <c r="R27" s="5">
        <f t="shared" si="5"/>
        <v>0</v>
      </c>
      <c r="T27" s="112"/>
    </row>
    <row r="28" spans="1:20" s="53" customFormat="1" ht="38.25">
      <c r="A28" s="66">
        <v>20</v>
      </c>
      <c r="B28" s="2"/>
      <c r="C28" s="136" t="s">
        <v>380</v>
      </c>
      <c r="D28" s="137" t="s">
        <v>353</v>
      </c>
      <c r="E28" s="138" t="s">
        <v>394</v>
      </c>
      <c r="F28" s="83" t="s">
        <v>162</v>
      </c>
      <c r="G28" s="84">
        <v>2</v>
      </c>
      <c r="H28" s="108"/>
      <c r="I28" s="108"/>
      <c r="J28" s="196"/>
      <c r="K28" s="197"/>
      <c r="L28" s="197"/>
      <c r="M28" s="5">
        <f t="shared" si="0"/>
        <v>0</v>
      </c>
      <c r="N28" s="99">
        <f t="shared" si="1"/>
        <v>0</v>
      </c>
      <c r="O28" s="54">
        <f t="shared" si="2"/>
        <v>0</v>
      </c>
      <c r="P28" s="54">
        <f t="shared" si="3"/>
        <v>0</v>
      </c>
      <c r="Q28" s="54">
        <f t="shared" si="4"/>
        <v>0</v>
      </c>
      <c r="R28" s="5">
        <f t="shared" si="5"/>
        <v>0</v>
      </c>
      <c r="T28" s="112"/>
    </row>
    <row r="29" spans="1:20" s="53" customFormat="1" ht="25.5">
      <c r="A29" s="66">
        <v>21</v>
      </c>
      <c r="B29" s="2"/>
      <c r="C29" s="136" t="s">
        <v>381</v>
      </c>
      <c r="D29" s="137" t="s">
        <v>354</v>
      </c>
      <c r="E29" s="138" t="s">
        <v>393</v>
      </c>
      <c r="F29" s="83" t="s">
        <v>162</v>
      </c>
      <c r="G29" s="84">
        <v>4</v>
      </c>
      <c r="H29" s="108"/>
      <c r="I29" s="108"/>
      <c r="J29" s="196"/>
      <c r="K29" s="197"/>
      <c r="L29" s="197"/>
      <c r="M29" s="5">
        <f t="shared" si="0"/>
        <v>0</v>
      </c>
      <c r="N29" s="99">
        <f t="shared" si="1"/>
        <v>0</v>
      </c>
      <c r="O29" s="54">
        <f t="shared" si="2"/>
        <v>0</v>
      </c>
      <c r="P29" s="54">
        <f t="shared" si="3"/>
        <v>0</v>
      </c>
      <c r="Q29" s="54">
        <f t="shared" si="4"/>
        <v>0</v>
      </c>
      <c r="R29" s="5">
        <f t="shared" si="5"/>
        <v>0</v>
      </c>
      <c r="T29" s="112"/>
    </row>
    <row r="30" spans="1:20" s="53" customFormat="1" ht="25.5">
      <c r="A30" s="66">
        <v>22</v>
      </c>
      <c r="B30" s="2"/>
      <c r="C30" s="136" t="s">
        <v>382</v>
      </c>
      <c r="D30" s="137" t="s">
        <v>355</v>
      </c>
      <c r="E30" s="138" t="s">
        <v>393</v>
      </c>
      <c r="F30" s="83" t="s">
        <v>162</v>
      </c>
      <c r="G30" s="84">
        <v>12</v>
      </c>
      <c r="H30" s="108"/>
      <c r="I30" s="108"/>
      <c r="J30" s="196"/>
      <c r="K30" s="197"/>
      <c r="L30" s="197"/>
      <c r="M30" s="5">
        <f t="shared" si="0"/>
        <v>0</v>
      </c>
      <c r="N30" s="99">
        <f t="shared" si="1"/>
        <v>0</v>
      </c>
      <c r="O30" s="54">
        <f t="shared" si="2"/>
        <v>0</v>
      </c>
      <c r="P30" s="54">
        <f t="shared" si="3"/>
        <v>0</v>
      </c>
      <c r="Q30" s="54">
        <f t="shared" si="4"/>
        <v>0</v>
      </c>
      <c r="R30" s="5">
        <f t="shared" si="5"/>
        <v>0</v>
      </c>
      <c r="T30" s="112"/>
    </row>
    <row r="31" spans="1:20" s="53" customFormat="1" ht="12.75">
      <c r="A31" s="66">
        <v>23</v>
      </c>
      <c r="B31" s="2"/>
      <c r="C31" s="136" t="s">
        <v>383</v>
      </c>
      <c r="D31" s="137" t="s">
        <v>356</v>
      </c>
      <c r="E31" s="138" t="s">
        <v>395</v>
      </c>
      <c r="F31" s="83" t="s">
        <v>162</v>
      </c>
      <c r="G31" s="84">
        <v>1</v>
      </c>
      <c r="H31" s="108"/>
      <c r="I31" s="108"/>
      <c r="J31" s="55"/>
      <c r="K31" s="85"/>
      <c r="L31" s="85"/>
      <c r="M31" s="5">
        <f t="shared" si="0"/>
        <v>0</v>
      </c>
      <c r="N31" s="99">
        <f t="shared" si="1"/>
        <v>0</v>
      </c>
      <c r="O31" s="54">
        <f t="shared" si="2"/>
        <v>0</v>
      </c>
      <c r="P31" s="54">
        <f t="shared" si="3"/>
        <v>0</v>
      </c>
      <c r="Q31" s="54">
        <f t="shared" si="4"/>
        <v>0</v>
      </c>
      <c r="R31" s="5">
        <f t="shared" si="5"/>
        <v>0</v>
      </c>
      <c r="T31" s="112"/>
    </row>
    <row r="32" spans="1:20" s="53" customFormat="1" ht="25.5">
      <c r="A32" s="66">
        <v>24</v>
      </c>
      <c r="B32" s="2"/>
      <c r="C32" s="136" t="s">
        <v>384</v>
      </c>
      <c r="D32" s="137" t="s">
        <v>357</v>
      </c>
      <c r="E32" s="138" t="s">
        <v>396</v>
      </c>
      <c r="F32" s="83" t="s">
        <v>222</v>
      </c>
      <c r="G32" s="84">
        <v>1</v>
      </c>
      <c r="H32" s="108"/>
      <c r="I32" s="108"/>
      <c r="J32" s="55"/>
      <c r="K32" s="85"/>
      <c r="L32" s="85"/>
      <c r="M32" s="5">
        <f t="shared" si="0"/>
        <v>0</v>
      </c>
      <c r="N32" s="99">
        <f t="shared" si="1"/>
        <v>0</v>
      </c>
      <c r="O32" s="54">
        <f t="shared" si="2"/>
        <v>0</v>
      </c>
      <c r="P32" s="54">
        <f t="shared" si="3"/>
        <v>0</v>
      </c>
      <c r="Q32" s="54">
        <f t="shared" si="4"/>
        <v>0</v>
      </c>
      <c r="R32" s="5">
        <f t="shared" si="5"/>
        <v>0</v>
      </c>
      <c r="T32" s="112"/>
    </row>
    <row r="33" spans="1:20" s="53" customFormat="1" ht="25.5">
      <c r="A33" s="66">
        <v>25</v>
      </c>
      <c r="B33" s="2"/>
      <c r="C33" s="136" t="s">
        <v>385</v>
      </c>
      <c r="D33" s="137" t="s">
        <v>358</v>
      </c>
      <c r="E33" s="138"/>
      <c r="F33" s="83" t="s">
        <v>222</v>
      </c>
      <c r="G33" s="84">
        <v>1</v>
      </c>
      <c r="H33" s="108"/>
      <c r="I33" s="108"/>
      <c r="J33" s="55"/>
      <c r="K33" s="85"/>
      <c r="L33" s="85"/>
      <c r="M33" s="5">
        <f t="shared" si="0"/>
        <v>0</v>
      </c>
      <c r="N33" s="99">
        <f t="shared" si="1"/>
        <v>0</v>
      </c>
      <c r="O33" s="54">
        <f t="shared" si="2"/>
        <v>0</v>
      </c>
      <c r="P33" s="54">
        <f t="shared" si="3"/>
        <v>0</v>
      </c>
      <c r="Q33" s="54">
        <f t="shared" si="4"/>
        <v>0</v>
      </c>
      <c r="R33" s="5">
        <f t="shared" si="5"/>
        <v>0</v>
      </c>
      <c r="T33" s="112"/>
    </row>
    <row r="34" spans="1:20" s="53" customFormat="1" ht="12.75">
      <c r="A34" s="66">
        <v>26</v>
      </c>
      <c r="B34" s="2"/>
      <c r="C34" s="136" t="s">
        <v>386</v>
      </c>
      <c r="D34" s="137"/>
      <c r="E34" s="138"/>
      <c r="F34" s="83" t="s">
        <v>162</v>
      </c>
      <c r="G34" s="84">
        <v>2</v>
      </c>
      <c r="H34" s="108"/>
      <c r="I34" s="108"/>
      <c r="J34" s="55"/>
      <c r="K34" s="85"/>
      <c r="L34" s="85"/>
      <c r="M34" s="5">
        <f t="shared" si="0"/>
        <v>0</v>
      </c>
      <c r="N34" s="99">
        <f t="shared" si="1"/>
        <v>0</v>
      </c>
      <c r="O34" s="54">
        <f t="shared" si="2"/>
        <v>0</v>
      </c>
      <c r="P34" s="54">
        <f t="shared" si="3"/>
        <v>0</v>
      </c>
      <c r="Q34" s="54">
        <f t="shared" si="4"/>
        <v>0</v>
      </c>
      <c r="R34" s="5">
        <f t="shared" si="5"/>
        <v>0</v>
      </c>
      <c r="T34" s="112"/>
    </row>
    <row r="35" spans="1:20" s="53" customFormat="1" ht="12.75">
      <c r="A35" s="66">
        <v>27</v>
      </c>
      <c r="B35" s="2"/>
      <c r="C35" s="136" t="s">
        <v>184</v>
      </c>
      <c r="D35" s="137" t="s">
        <v>359</v>
      </c>
      <c r="E35" s="138"/>
      <c r="F35" s="83" t="s">
        <v>222</v>
      </c>
      <c r="G35" s="84">
        <v>1</v>
      </c>
      <c r="H35" s="108"/>
      <c r="I35" s="108"/>
      <c r="J35" s="55"/>
      <c r="K35" s="85"/>
      <c r="L35" s="85"/>
      <c r="M35" s="5">
        <f t="shared" si="0"/>
        <v>0</v>
      </c>
      <c r="N35" s="99">
        <f t="shared" si="1"/>
        <v>0</v>
      </c>
      <c r="O35" s="54">
        <f t="shared" si="2"/>
        <v>0</v>
      </c>
      <c r="P35" s="54">
        <f t="shared" si="3"/>
        <v>0</v>
      </c>
      <c r="Q35" s="54">
        <f t="shared" si="4"/>
        <v>0</v>
      </c>
      <c r="R35" s="5">
        <f t="shared" si="5"/>
        <v>0</v>
      </c>
      <c r="T35" s="112"/>
    </row>
    <row r="36" spans="1:20" s="53" customFormat="1" ht="12.75">
      <c r="A36" s="66">
        <v>28</v>
      </c>
      <c r="B36" s="2"/>
      <c r="C36" s="136" t="s">
        <v>387</v>
      </c>
      <c r="D36" s="137" t="s">
        <v>360</v>
      </c>
      <c r="E36" s="138"/>
      <c r="F36" s="83" t="s">
        <v>162</v>
      </c>
      <c r="G36" s="84">
        <v>64</v>
      </c>
      <c r="H36" s="108"/>
      <c r="I36" s="108"/>
      <c r="J36" s="55"/>
      <c r="K36" s="85"/>
      <c r="L36" s="85"/>
      <c r="M36" s="5">
        <f t="shared" si="0"/>
        <v>0</v>
      </c>
      <c r="N36" s="99">
        <f t="shared" si="1"/>
        <v>0</v>
      </c>
      <c r="O36" s="54">
        <f t="shared" si="2"/>
        <v>0</v>
      </c>
      <c r="P36" s="54">
        <f t="shared" si="3"/>
        <v>0</v>
      </c>
      <c r="Q36" s="54">
        <f t="shared" si="4"/>
        <v>0</v>
      </c>
      <c r="R36" s="5">
        <f t="shared" si="5"/>
        <v>0</v>
      </c>
      <c r="T36" s="112"/>
    </row>
    <row r="37" spans="1:20" s="53" customFormat="1" ht="12.75">
      <c r="A37" s="66">
        <v>29</v>
      </c>
      <c r="B37" s="2"/>
      <c r="C37" s="136" t="s">
        <v>322</v>
      </c>
      <c r="D37" s="137" t="s">
        <v>361</v>
      </c>
      <c r="E37" s="138"/>
      <c r="F37" s="83" t="s">
        <v>47</v>
      </c>
      <c r="G37" s="84">
        <v>520</v>
      </c>
      <c r="H37" s="108"/>
      <c r="I37" s="108"/>
      <c r="J37" s="55"/>
      <c r="K37" s="85"/>
      <c r="L37" s="85"/>
      <c r="M37" s="5">
        <f t="shared" si="0"/>
        <v>0</v>
      </c>
      <c r="N37" s="99">
        <f t="shared" si="1"/>
        <v>0</v>
      </c>
      <c r="O37" s="54">
        <f t="shared" si="2"/>
        <v>0</v>
      </c>
      <c r="P37" s="54">
        <f t="shared" si="3"/>
        <v>0</v>
      </c>
      <c r="Q37" s="54">
        <f t="shared" si="4"/>
        <v>0</v>
      </c>
      <c r="R37" s="5">
        <f t="shared" si="5"/>
        <v>0</v>
      </c>
      <c r="T37" s="112"/>
    </row>
    <row r="38" spans="1:20" s="53" customFormat="1" ht="25.5">
      <c r="A38" s="66">
        <v>30</v>
      </c>
      <c r="B38" s="2"/>
      <c r="C38" s="136" t="s">
        <v>322</v>
      </c>
      <c r="D38" s="137" t="s">
        <v>362</v>
      </c>
      <c r="E38" s="138"/>
      <c r="F38" s="83" t="s">
        <v>47</v>
      </c>
      <c r="G38" s="84">
        <v>300</v>
      </c>
      <c r="H38" s="108"/>
      <c r="I38" s="108"/>
      <c r="J38" s="55"/>
      <c r="K38" s="85"/>
      <c r="L38" s="85"/>
      <c r="M38" s="5">
        <f t="shared" si="0"/>
        <v>0</v>
      </c>
      <c r="N38" s="99">
        <f t="shared" si="1"/>
        <v>0</v>
      </c>
      <c r="O38" s="54">
        <f t="shared" si="2"/>
        <v>0</v>
      </c>
      <c r="P38" s="54">
        <f t="shared" si="3"/>
        <v>0</v>
      </c>
      <c r="Q38" s="54">
        <f t="shared" si="4"/>
        <v>0</v>
      </c>
      <c r="R38" s="5">
        <f t="shared" si="5"/>
        <v>0</v>
      </c>
      <c r="T38" s="112"/>
    </row>
    <row r="39" spans="1:20" s="53" customFormat="1" ht="12.75">
      <c r="A39" s="66">
        <v>31</v>
      </c>
      <c r="B39" s="2"/>
      <c r="C39" s="136" t="s">
        <v>271</v>
      </c>
      <c r="D39" s="137" t="s">
        <v>351</v>
      </c>
      <c r="E39" s="138"/>
      <c r="F39" s="83" t="s">
        <v>47</v>
      </c>
      <c r="G39" s="84">
        <v>350</v>
      </c>
      <c r="H39" s="108"/>
      <c r="I39" s="108"/>
      <c r="J39" s="196"/>
      <c r="K39" s="197"/>
      <c r="L39" s="197"/>
      <c r="M39" s="5">
        <f t="shared" si="0"/>
        <v>0</v>
      </c>
      <c r="N39" s="99">
        <f t="shared" si="1"/>
        <v>0</v>
      </c>
      <c r="O39" s="54">
        <f t="shared" si="2"/>
        <v>0</v>
      </c>
      <c r="P39" s="54">
        <f t="shared" si="3"/>
        <v>0</v>
      </c>
      <c r="Q39" s="54">
        <f t="shared" si="4"/>
        <v>0</v>
      </c>
      <c r="R39" s="5">
        <f t="shared" si="5"/>
        <v>0</v>
      </c>
      <c r="T39" s="112"/>
    </row>
    <row r="40" spans="1:20" s="53" customFormat="1" ht="25.5">
      <c r="A40" s="66">
        <v>32</v>
      </c>
      <c r="B40" s="2"/>
      <c r="C40" s="136" t="s">
        <v>388</v>
      </c>
      <c r="D40" s="137" t="s">
        <v>363</v>
      </c>
      <c r="E40" s="138"/>
      <c r="F40" s="83" t="s">
        <v>162</v>
      </c>
      <c r="G40" s="84">
        <v>2</v>
      </c>
      <c r="H40" s="108"/>
      <c r="I40" s="108"/>
      <c r="J40" s="55"/>
      <c r="K40" s="85"/>
      <c r="L40" s="85"/>
      <c r="M40" s="5">
        <f t="shared" si="0"/>
        <v>0</v>
      </c>
      <c r="N40" s="99">
        <f t="shared" si="1"/>
        <v>0</v>
      </c>
      <c r="O40" s="54">
        <f t="shared" si="2"/>
        <v>0</v>
      </c>
      <c r="P40" s="54">
        <f t="shared" si="3"/>
        <v>0</v>
      </c>
      <c r="Q40" s="54">
        <f t="shared" si="4"/>
        <v>0</v>
      </c>
      <c r="R40" s="5">
        <f t="shared" si="5"/>
        <v>0</v>
      </c>
      <c r="T40" s="112"/>
    </row>
    <row r="41" spans="1:20" s="53" customFormat="1" ht="12.75">
      <c r="A41" s="66">
        <v>33</v>
      </c>
      <c r="B41" s="2"/>
      <c r="C41" s="136" t="s">
        <v>389</v>
      </c>
      <c r="D41" s="137" t="s">
        <v>364</v>
      </c>
      <c r="E41" s="138" t="s">
        <v>397</v>
      </c>
      <c r="F41" s="83" t="s">
        <v>162</v>
      </c>
      <c r="G41" s="84">
        <v>2</v>
      </c>
      <c r="H41" s="108"/>
      <c r="I41" s="108"/>
      <c r="J41" s="55"/>
      <c r="K41" s="85"/>
      <c r="L41" s="85"/>
      <c r="M41" s="5">
        <f t="shared" si="0"/>
        <v>0</v>
      </c>
      <c r="N41" s="99">
        <f t="shared" si="1"/>
        <v>0</v>
      </c>
      <c r="O41" s="54">
        <f t="shared" si="2"/>
        <v>0</v>
      </c>
      <c r="P41" s="54">
        <f t="shared" si="3"/>
        <v>0</v>
      </c>
      <c r="Q41" s="54">
        <f t="shared" si="4"/>
        <v>0</v>
      </c>
      <c r="R41" s="5">
        <f t="shared" si="5"/>
        <v>0</v>
      </c>
      <c r="T41" s="112"/>
    </row>
    <row r="42" spans="1:20" s="53" customFormat="1" ht="25.5">
      <c r="A42" s="66">
        <v>34</v>
      </c>
      <c r="B42" s="2"/>
      <c r="C42" s="136" t="s">
        <v>368</v>
      </c>
      <c r="D42" s="137" t="s">
        <v>344</v>
      </c>
      <c r="E42" s="138"/>
      <c r="F42" s="83" t="s">
        <v>162</v>
      </c>
      <c r="G42" s="84">
        <v>1</v>
      </c>
      <c r="H42" s="108"/>
      <c r="I42" s="108"/>
      <c r="J42" s="196"/>
      <c r="K42" s="198"/>
      <c r="L42" s="116"/>
      <c r="M42" s="5">
        <f t="shared" si="0"/>
        <v>0</v>
      </c>
      <c r="N42" s="99">
        <f t="shared" si="1"/>
        <v>0</v>
      </c>
      <c r="O42" s="54">
        <f t="shared" si="2"/>
        <v>0</v>
      </c>
      <c r="P42" s="54">
        <f t="shared" si="3"/>
        <v>0</v>
      </c>
      <c r="Q42" s="54">
        <f t="shared" si="4"/>
        <v>0</v>
      </c>
      <c r="R42" s="5">
        <f t="shared" si="5"/>
        <v>0</v>
      </c>
      <c r="T42" s="112"/>
    </row>
    <row r="43" spans="1:20" s="53" customFormat="1" ht="12.75">
      <c r="A43" s="66">
        <v>35</v>
      </c>
      <c r="B43" s="2"/>
      <c r="C43" s="136" t="s">
        <v>390</v>
      </c>
      <c r="D43" s="137"/>
      <c r="E43" s="138"/>
      <c r="F43" s="83" t="s">
        <v>162</v>
      </c>
      <c r="G43" s="84">
        <v>1</v>
      </c>
      <c r="H43" s="108"/>
      <c r="I43" s="108"/>
      <c r="J43" s="55"/>
      <c r="K43" s="85"/>
      <c r="L43" s="85"/>
      <c r="M43" s="5">
        <f t="shared" si="0"/>
        <v>0</v>
      </c>
      <c r="N43" s="99">
        <f t="shared" si="1"/>
        <v>0</v>
      </c>
      <c r="O43" s="54">
        <f t="shared" si="2"/>
        <v>0</v>
      </c>
      <c r="P43" s="54">
        <f t="shared" si="3"/>
        <v>0</v>
      </c>
      <c r="Q43" s="54">
        <f t="shared" si="4"/>
        <v>0</v>
      </c>
      <c r="R43" s="5">
        <f t="shared" si="5"/>
        <v>0</v>
      </c>
      <c r="T43" s="112"/>
    </row>
    <row r="44" spans="1:20" s="53" customFormat="1" ht="25.5">
      <c r="A44" s="66">
        <v>36</v>
      </c>
      <c r="B44" s="2"/>
      <c r="C44" s="136" t="s">
        <v>370</v>
      </c>
      <c r="D44" s="137" t="s">
        <v>345</v>
      </c>
      <c r="E44" s="138"/>
      <c r="F44" s="83" t="s">
        <v>222</v>
      </c>
      <c r="G44" s="84">
        <v>1</v>
      </c>
      <c r="H44" s="108"/>
      <c r="I44" s="108"/>
      <c r="J44" s="55"/>
      <c r="K44" s="85"/>
      <c r="L44" s="85"/>
      <c r="M44" s="5">
        <f t="shared" si="0"/>
        <v>0</v>
      </c>
      <c r="N44" s="99">
        <f t="shared" si="1"/>
        <v>0</v>
      </c>
      <c r="O44" s="54">
        <f t="shared" si="2"/>
        <v>0</v>
      </c>
      <c r="P44" s="54">
        <f t="shared" si="3"/>
        <v>0</v>
      </c>
      <c r="Q44" s="54">
        <f t="shared" si="4"/>
        <v>0</v>
      </c>
      <c r="R44" s="5">
        <f t="shared" si="5"/>
        <v>0</v>
      </c>
      <c r="T44" s="112"/>
    </row>
    <row r="45" spans="1:20" s="53" customFormat="1" ht="12.75">
      <c r="A45" s="66">
        <v>37</v>
      </c>
      <c r="B45" s="2"/>
      <c r="C45" s="136" t="s">
        <v>378</v>
      </c>
      <c r="D45" s="137"/>
      <c r="E45" s="138"/>
      <c r="F45" s="83" t="s">
        <v>222</v>
      </c>
      <c r="G45" s="84">
        <v>1</v>
      </c>
      <c r="H45" s="108"/>
      <c r="I45" s="108"/>
      <c r="J45" s="55"/>
      <c r="K45" s="85"/>
      <c r="L45" s="85"/>
      <c r="M45" s="5">
        <f t="shared" si="0"/>
        <v>0</v>
      </c>
      <c r="N45" s="99">
        <f t="shared" si="1"/>
        <v>0</v>
      </c>
      <c r="O45" s="54">
        <f t="shared" si="2"/>
        <v>0</v>
      </c>
      <c r="P45" s="54">
        <f t="shared" si="3"/>
        <v>0</v>
      </c>
      <c r="Q45" s="54">
        <f t="shared" si="4"/>
        <v>0</v>
      </c>
      <c r="R45" s="5">
        <f t="shared" si="5"/>
        <v>0</v>
      </c>
      <c r="T45" s="112"/>
    </row>
    <row r="46" spans="1:20" s="53" customFormat="1" ht="12.75">
      <c r="A46" s="66">
        <v>38</v>
      </c>
      <c r="B46" s="2"/>
      <c r="C46" s="136" t="s">
        <v>186</v>
      </c>
      <c r="D46" s="137"/>
      <c r="E46" s="138"/>
      <c r="F46" s="83" t="s">
        <v>222</v>
      </c>
      <c r="G46" s="84">
        <v>1</v>
      </c>
      <c r="H46" s="95"/>
      <c r="I46" s="95"/>
      <c r="J46" s="55"/>
      <c r="K46" s="85"/>
      <c r="L46" s="85"/>
      <c r="M46" s="5">
        <f t="shared" si="0"/>
        <v>0</v>
      </c>
      <c r="N46" s="99">
        <f t="shared" si="1"/>
        <v>0</v>
      </c>
      <c r="O46" s="54">
        <f t="shared" si="2"/>
        <v>0</v>
      </c>
      <c r="P46" s="54">
        <f t="shared" si="3"/>
        <v>0</v>
      </c>
      <c r="Q46" s="54">
        <f t="shared" si="4"/>
        <v>0</v>
      </c>
      <c r="R46" s="5">
        <f t="shared" si="5"/>
        <v>0</v>
      </c>
      <c r="T46" s="112"/>
    </row>
    <row r="47" spans="1:18" s="53" customFormat="1" ht="12.75">
      <c r="A47" s="6"/>
      <c r="B47" s="2"/>
      <c r="C47" s="221" t="s">
        <v>792</v>
      </c>
      <c r="D47" s="137"/>
      <c r="E47" s="138"/>
      <c r="F47" s="154"/>
      <c r="G47" s="7"/>
      <c r="H47" s="94"/>
      <c r="I47" s="94"/>
      <c r="J47" s="55"/>
      <c r="K47" s="55"/>
      <c r="L47" s="4"/>
      <c r="M47" s="223">
        <f t="shared" si="0"/>
        <v>0</v>
      </c>
      <c r="N47" s="224">
        <f t="shared" si="1"/>
        <v>0</v>
      </c>
      <c r="O47" s="225">
        <f t="shared" si="2"/>
        <v>0</v>
      </c>
      <c r="P47" s="225">
        <f t="shared" si="3"/>
        <v>0</v>
      </c>
      <c r="Q47" s="225">
        <f t="shared" si="4"/>
        <v>0</v>
      </c>
      <c r="R47" s="223">
        <f t="shared" si="5"/>
        <v>0</v>
      </c>
    </row>
    <row r="48" spans="1:18" s="53" customFormat="1" ht="51">
      <c r="A48" s="226">
        <v>39</v>
      </c>
      <c r="B48" s="227"/>
      <c r="C48" s="228" t="s">
        <v>793</v>
      </c>
      <c r="D48" s="134"/>
      <c r="E48" s="135"/>
      <c r="F48" s="229" t="s">
        <v>45</v>
      </c>
      <c r="G48" s="230" t="s">
        <v>163</v>
      </c>
      <c r="H48" s="108"/>
      <c r="I48" s="108"/>
      <c r="J48" s="55"/>
      <c r="K48" s="55"/>
      <c r="L48" s="4"/>
      <c r="M48" s="223">
        <f t="shared" si="0"/>
        <v>0</v>
      </c>
      <c r="N48" s="224">
        <f t="shared" si="1"/>
        <v>0</v>
      </c>
      <c r="O48" s="225">
        <f t="shared" si="2"/>
        <v>0</v>
      </c>
      <c r="P48" s="225">
        <f t="shared" si="3"/>
        <v>0</v>
      </c>
      <c r="Q48" s="225">
        <f t="shared" si="4"/>
        <v>0</v>
      </c>
      <c r="R48" s="223">
        <f t="shared" si="5"/>
        <v>0</v>
      </c>
    </row>
    <row r="49" spans="1:18" s="13" customFormat="1" ht="12.75">
      <c r="A49" s="20"/>
      <c r="B49" s="22"/>
      <c r="C49" s="23" t="s">
        <v>21</v>
      </c>
      <c r="D49" s="23"/>
      <c r="E49" s="23"/>
      <c r="F49" s="22"/>
      <c r="G49" s="24"/>
      <c r="H49" s="96"/>
      <c r="I49" s="96"/>
      <c r="J49" s="24"/>
      <c r="K49" s="24"/>
      <c r="L49" s="24"/>
      <c r="M49" s="24"/>
      <c r="N49" s="100">
        <f>SUM(N9:N48)</f>
        <v>0</v>
      </c>
      <c r="O49" s="25">
        <f>SUM(O9:O48)</f>
        <v>0</v>
      </c>
      <c r="P49" s="25">
        <f>SUM(P9:P48)</f>
        <v>0</v>
      </c>
      <c r="Q49" s="25">
        <f>SUM(Q9:Q48)</f>
        <v>0</v>
      </c>
      <c r="R49" s="25">
        <f>SUM(R9:R48)</f>
        <v>0</v>
      </c>
    </row>
    <row r="50" spans="1:18" s="13" customFormat="1" ht="12.75">
      <c r="A50" s="21"/>
      <c r="B50" s="21"/>
      <c r="C50" s="270" t="s">
        <v>6</v>
      </c>
      <c r="D50" s="276"/>
      <c r="E50" s="276"/>
      <c r="F50" s="276"/>
      <c r="G50" s="276"/>
      <c r="H50" s="276"/>
      <c r="I50" s="276"/>
      <c r="J50" s="276"/>
      <c r="K50" s="276"/>
      <c r="L50" s="276"/>
      <c r="M50" s="35"/>
      <c r="N50" s="101"/>
      <c r="O50" s="26"/>
      <c r="P50" s="26">
        <f>ROUND(P49*M50,2)</f>
        <v>0</v>
      </c>
      <c r="Q50" s="26"/>
      <c r="R50" s="34">
        <f>P50</f>
        <v>0</v>
      </c>
    </row>
    <row r="51" spans="1:18" s="13" customFormat="1" ht="12.75">
      <c r="A51" s="21"/>
      <c r="B51" s="21"/>
      <c r="C51" s="277" t="s">
        <v>22</v>
      </c>
      <c r="D51" s="278"/>
      <c r="E51" s="278"/>
      <c r="F51" s="278"/>
      <c r="G51" s="278"/>
      <c r="H51" s="278"/>
      <c r="I51" s="278"/>
      <c r="J51" s="278"/>
      <c r="K51" s="278"/>
      <c r="L51" s="287"/>
      <c r="M51" s="22"/>
      <c r="N51" s="102">
        <f>N49+N50</f>
        <v>0</v>
      </c>
      <c r="O51" s="27">
        <f>O49+O50</f>
        <v>0</v>
      </c>
      <c r="P51" s="27">
        <f>P49+P50</f>
        <v>0</v>
      </c>
      <c r="Q51" s="27">
        <f>Q49+Q50</f>
        <v>0</v>
      </c>
      <c r="R51" s="27">
        <f>R49+R50</f>
        <v>0</v>
      </c>
    </row>
    <row r="52" spans="1:20" s="13" customFormat="1" ht="12.75">
      <c r="A52" s="28"/>
      <c r="B52" s="28"/>
      <c r="C52" s="28"/>
      <c r="D52" s="28"/>
      <c r="E52" s="28"/>
      <c r="F52" s="28"/>
      <c r="G52" s="28"/>
      <c r="H52" s="109"/>
      <c r="I52" s="97"/>
      <c r="J52" s="30"/>
      <c r="K52" s="30"/>
      <c r="N52" s="97"/>
      <c r="O52" s="30"/>
      <c r="P52" s="30"/>
      <c r="Q52" s="30"/>
      <c r="R52" s="30"/>
      <c r="S52" s="30"/>
      <c r="T52" s="30"/>
    </row>
    <row r="53" spans="1:20" s="13" customFormat="1" ht="12.75">
      <c r="A53" s="28"/>
      <c r="B53" s="28"/>
      <c r="C53" s="28"/>
      <c r="D53" s="28"/>
      <c r="E53" s="28"/>
      <c r="F53" s="28"/>
      <c r="G53" s="28"/>
      <c r="H53" s="109"/>
      <c r="I53" s="97"/>
      <c r="J53" s="30"/>
      <c r="K53" s="30"/>
      <c r="N53" s="97"/>
      <c r="O53" s="30"/>
      <c r="P53" s="30"/>
      <c r="Q53" s="30"/>
      <c r="R53" s="30"/>
      <c r="S53" s="30"/>
      <c r="T53" s="30"/>
    </row>
    <row r="54" spans="1:20" s="13" customFormat="1" ht="12.75">
      <c r="A54" s="28"/>
      <c r="B54" s="28"/>
      <c r="C54" s="28"/>
      <c r="D54" s="28"/>
      <c r="E54" s="28"/>
      <c r="F54" s="28"/>
      <c r="G54" s="28"/>
      <c r="H54" s="109"/>
      <c r="I54" s="97"/>
      <c r="J54" s="30"/>
      <c r="K54" s="30"/>
      <c r="N54" s="97"/>
      <c r="O54" s="30"/>
      <c r="P54" s="30"/>
      <c r="Q54" s="30"/>
      <c r="R54" s="30"/>
      <c r="S54" s="30"/>
      <c r="T54" s="30"/>
    </row>
    <row r="55" spans="1:20" s="13" customFormat="1" ht="12.75">
      <c r="A55" s="28"/>
      <c r="B55" s="28"/>
      <c r="C55" s="28"/>
      <c r="D55" s="28"/>
      <c r="E55" s="28"/>
      <c r="F55" s="28"/>
      <c r="G55" s="28"/>
      <c r="H55" s="109"/>
      <c r="I55" s="97"/>
      <c r="J55" s="30"/>
      <c r="K55" s="30"/>
      <c r="N55" s="97"/>
      <c r="O55" s="30"/>
      <c r="P55" s="30"/>
      <c r="Q55" s="30"/>
      <c r="R55" s="30"/>
      <c r="S55" s="30"/>
      <c r="T55" s="30"/>
    </row>
  </sheetData>
  <sheetProtection/>
  <mergeCells count="11">
    <mergeCell ref="A1:R1"/>
    <mergeCell ref="A2:R2"/>
    <mergeCell ref="A7:A8"/>
    <mergeCell ref="B7:B8"/>
    <mergeCell ref="F7:F8"/>
    <mergeCell ref="G7:G8"/>
    <mergeCell ref="H7:M7"/>
    <mergeCell ref="N7:R7"/>
    <mergeCell ref="C7:E8"/>
    <mergeCell ref="C50:L50"/>
    <mergeCell ref="C51:L51"/>
  </mergeCells>
  <printOptions/>
  <pageMargins left="0.75" right="0.75" top="0.7" bottom="0.42" header="0.5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Volks</dc:creator>
  <cp:keywords/>
  <dc:description/>
  <cp:lastModifiedBy>Janis Volks</cp:lastModifiedBy>
  <cp:lastPrinted>2013-10-14T11:51:09Z</cp:lastPrinted>
  <dcterms:created xsi:type="dcterms:W3CDTF">1996-10-14T23:33:28Z</dcterms:created>
  <dcterms:modified xsi:type="dcterms:W3CDTF">2013-12-20T11:57:37Z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